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1560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7" i="1" l="1"/>
  <c r="I86" i="1"/>
  <c r="I85" i="1"/>
  <c r="J85" i="1"/>
  <c r="H85" i="1"/>
  <c r="F85" i="1"/>
  <c r="D85" i="1"/>
  <c r="J82" i="1"/>
  <c r="J64" i="1"/>
  <c r="H64" i="1"/>
  <c r="F64" i="1"/>
  <c r="D64" i="1"/>
  <c r="E48" i="1" l="1"/>
  <c r="E46" i="1"/>
  <c r="E153" i="1" l="1"/>
  <c r="E152" i="1"/>
  <c r="E151" i="1"/>
  <c r="E185" i="1" l="1"/>
  <c r="B190" i="1" s="1"/>
  <c r="D184" i="1"/>
  <c r="D186" i="1" s="1"/>
  <c r="D187" i="1" s="1"/>
  <c r="C184" i="1"/>
  <c r="C186" i="1" s="1"/>
  <c r="E183" i="1"/>
  <c r="B191" i="1" s="1"/>
  <c r="E182" i="1"/>
  <c r="G169" i="1"/>
  <c r="B175" i="1" s="1"/>
  <c r="E169" i="1"/>
  <c r="C169" i="1"/>
  <c r="F167" i="1"/>
  <c r="E171" i="1" s="1"/>
  <c r="D167" i="1"/>
  <c r="E166" i="1"/>
  <c r="E168" i="1" s="1"/>
  <c r="E170" i="1" s="1"/>
  <c r="C166" i="1"/>
  <c r="C168" i="1" s="1"/>
  <c r="H165" i="1"/>
  <c r="G164" i="1"/>
  <c r="E163" i="1"/>
  <c r="C163" i="1"/>
  <c r="G162" i="1"/>
  <c r="C155" i="1"/>
  <c r="D154" i="1"/>
  <c r="G153" i="1"/>
  <c r="D153" i="1"/>
  <c r="F153" i="1" s="1"/>
  <c r="G152" i="1"/>
  <c r="D152" i="1"/>
  <c r="F152" i="1" s="1"/>
  <c r="G151" i="1"/>
  <c r="D151" i="1"/>
  <c r="F151" i="1" s="1"/>
  <c r="D133" i="1"/>
  <c r="C132" i="1"/>
  <c r="C137" i="1" s="1"/>
  <c r="B145" i="1" s="1"/>
  <c r="B124" i="1"/>
  <c r="C121" i="1"/>
  <c r="C118" i="1"/>
  <c r="B125" i="1" s="1"/>
  <c r="B112" i="1"/>
  <c r="C109" i="1"/>
  <c r="B113" i="1" s="1"/>
  <c r="C107" i="1"/>
  <c r="C99" i="1"/>
  <c r="C100" i="1" s="1"/>
  <c r="C97" i="1"/>
  <c r="B102" i="1" s="1"/>
  <c r="J80" i="1"/>
  <c r="G79" i="1"/>
  <c r="G84" i="1" s="1"/>
  <c r="E79" i="1"/>
  <c r="E84" i="1" s="1"/>
  <c r="C79" i="1"/>
  <c r="I78" i="1"/>
  <c r="B92" i="1" s="1"/>
  <c r="I77" i="1"/>
  <c r="G60" i="1"/>
  <c r="G62" i="1" s="1"/>
  <c r="F59" i="1"/>
  <c r="G63" i="1" s="1"/>
  <c r="G58" i="1"/>
  <c r="E58" i="1"/>
  <c r="E63" i="1" s="1"/>
  <c r="C58" i="1"/>
  <c r="C63" i="1" s="1"/>
  <c r="I57" i="1"/>
  <c r="B70" i="1" s="1"/>
  <c r="I56" i="1"/>
  <c r="C49" i="1"/>
  <c r="G48" i="1"/>
  <c r="D48" i="1"/>
  <c r="G47" i="1"/>
  <c r="F47" i="1"/>
  <c r="H47" i="1" s="1"/>
  <c r="D47" i="1"/>
  <c r="G46" i="1"/>
  <c r="D46" i="1"/>
  <c r="F46" i="1" s="1"/>
  <c r="G45" i="1"/>
  <c r="D45" i="1"/>
  <c r="F45" i="1" s="1"/>
  <c r="D44" i="1"/>
  <c r="E44" i="1" s="1"/>
  <c r="F44" i="1" s="1"/>
  <c r="E43" i="1"/>
  <c r="D43" i="1"/>
  <c r="B35" i="1"/>
  <c r="D29" i="1"/>
  <c r="C31" i="1" s="1"/>
  <c r="B37" i="1" s="1"/>
  <c r="C28" i="1"/>
  <c r="C30" i="1" s="1"/>
  <c r="C25" i="1"/>
  <c r="G13" i="1"/>
  <c r="C13" i="1"/>
  <c r="D9" i="1"/>
  <c r="F7" i="1"/>
  <c r="J7" i="1" s="1"/>
  <c r="G6" i="1"/>
  <c r="G8" i="1" s="1"/>
  <c r="G10" i="1" s="1"/>
  <c r="E6" i="1"/>
  <c r="C6" i="1"/>
  <c r="C8" i="1" s="1"/>
  <c r="C10" i="1" s="1"/>
  <c r="I5" i="1"/>
  <c r="I4" i="1"/>
  <c r="I6" i="1" s="1"/>
  <c r="I8" i="1" s="1"/>
  <c r="I10" i="1" s="1"/>
  <c r="C12" i="1" l="1"/>
  <c r="C14" i="1" s="1"/>
  <c r="C15" i="1" s="1"/>
  <c r="G64" i="1"/>
  <c r="C11" i="1"/>
  <c r="C32" i="1"/>
  <c r="C33" i="1" s="1"/>
  <c r="D49" i="1"/>
  <c r="H45" i="1"/>
  <c r="C110" i="1"/>
  <c r="G163" i="1"/>
  <c r="B173" i="1" s="1"/>
  <c r="B103" i="1"/>
  <c r="C134" i="1"/>
  <c r="C136" i="1" s="1"/>
  <c r="C138" i="1" s="1"/>
  <c r="C140" i="1" s="1"/>
  <c r="E11" i="1"/>
  <c r="E8" i="1"/>
  <c r="E10" i="1" s="1"/>
  <c r="E12" i="1" s="1"/>
  <c r="H43" i="1"/>
  <c r="H46" i="1"/>
  <c r="I79" i="1"/>
  <c r="D135" i="1"/>
  <c r="C139" i="1" s="1"/>
  <c r="B146" i="1" s="1"/>
  <c r="H167" i="1"/>
  <c r="C170" i="1"/>
  <c r="G168" i="1"/>
  <c r="E172" i="1"/>
  <c r="B50" i="1"/>
  <c r="G49" i="1"/>
  <c r="B52" i="1" s="1"/>
  <c r="H44" i="1"/>
  <c r="I63" i="1"/>
  <c r="B72" i="1" s="1"/>
  <c r="C187" i="1"/>
  <c r="E187" i="1" s="1"/>
  <c r="C188" i="1"/>
  <c r="E186" i="1"/>
  <c r="H61" i="1"/>
  <c r="G65" i="1" s="1"/>
  <c r="C171" i="1"/>
  <c r="G171" i="1" s="1"/>
  <c r="B174" i="1" s="1"/>
  <c r="F9" i="1"/>
  <c r="J9" i="1" s="1"/>
  <c r="E13" i="1"/>
  <c r="I13" i="1" s="1"/>
  <c r="B18" i="1" s="1"/>
  <c r="F48" i="1"/>
  <c r="H48" i="1" s="1"/>
  <c r="J59" i="1"/>
  <c r="C81" i="1"/>
  <c r="D82" i="1"/>
  <c r="C84" i="1"/>
  <c r="I84" i="1" s="1"/>
  <c r="B90" i="1" s="1"/>
  <c r="C122" i="1"/>
  <c r="B126" i="1" s="1"/>
  <c r="E154" i="1"/>
  <c r="G154" i="1" s="1"/>
  <c r="D155" i="1"/>
  <c r="E184" i="1"/>
  <c r="H9" i="1"/>
  <c r="G11" i="1"/>
  <c r="G12" i="1" s="1"/>
  <c r="G14" i="1" s="1"/>
  <c r="E49" i="1"/>
  <c r="I58" i="1"/>
  <c r="C60" i="1"/>
  <c r="D61" i="1"/>
  <c r="E81" i="1"/>
  <c r="E83" i="1" s="1"/>
  <c r="E85" i="1" s="1"/>
  <c r="F82" i="1"/>
  <c r="E86" i="1" s="1"/>
  <c r="B144" i="1"/>
  <c r="E155" i="1"/>
  <c r="G155" i="1" s="1"/>
  <c r="B156" i="1" s="1"/>
  <c r="D188" i="1"/>
  <c r="E60" i="1"/>
  <c r="E62" i="1" s="1"/>
  <c r="E64" i="1" s="1"/>
  <c r="F61" i="1"/>
  <c r="E65" i="1" s="1"/>
  <c r="G81" i="1"/>
  <c r="G83" i="1" s="1"/>
  <c r="G85" i="1" s="1"/>
  <c r="H82" i="1"/>
  <c r="G86" i="1" s="1"/>
  <c r="G166" i="1"/>
  <c r="F49" i="1" l="1"/>
  <c r="B51" i="1" s="1"/>
  <c r="B36" i="1"/>
  <c r="C34" i="1"/>
  <c r="G66" i="1"/>
  <c r="F154" i="1"/>
  <c r="C16" i="1"/>
  <c r="E87" i="1"/>
  <c r="E89" i="1" s="1"/>
  <c r="F155" i="1"/>
  <c r="B157" i="1" s="1"/>
  <c r="G67" i="1"/>
  <c r="G68" i="1"/>
  <c r="G16" i="1"/>
  <c r="G15" i="1"/>
  <c r="G87" i="1"/>
  <c r="C65" i="1"/>
  <c r="I65" i="1" s="1"/>
  <c r="B71" i="1" s="1"/>
  <c r="J61" i="1"/>
  <c r="C83" i="1"/>
  <c r="I81" i="1"/>
  <c r="E188" i="1"/>
  <c r="C141" i="1"/>
  <c r="B143" i="1" s="1"/>
  <c r="C123" i="1"/>
  <c r="I11" i="1"/>
  <c r="E14" i="1"/>
  <c r="C192" i="1"/>
  <c r="B192" i="1"/>
  <c r="H49" i="1"/>
  <c r="E88" i="1"/>
  <c r="C86" i="1"/>
  <c r="B93" i="1" s="1"/>
  <c r="C172" i="1"/>
  <c r="G172" i="1" s="1"/>
  <c r="G170" i="1"/>
  <c r="C62" i="1"/>
  <c r="I60" i="1"/>
  <c r="E66" i="1"/>
  <c r="E67" i="1" l="1"/>
  <c r="E68" i="1" s="1"/>
  <c r="E16" i="1"/>
  <c r="E15" i="1"/>
  <c r="I14" i="1"/>
  <c r="B20" i="1"/>
  <c r="I12" i="1"/>
  <c r="C64" i="1"/>
  <c r="I62" i="1"/>
  <c r="G88" i="1"/>
  <c r="G89" i="1" s="1"/>
  <c r="C142" i="1"/>
  <c r="I83" i="1"/>
  <c r="C85" i="1"/>
  <c r="C87" i="1" l="1"/>
  <c r="I15" i="1"/>
  <c r="B19" i="1" s="1"/>
  <c r="C66" i="1"/>
  <c r="I64" i="1"/>
  <c r="I16" i="1" l="1"/>
  <c r="B17" i="1" s="1"/>
  <c r="C88" i="1"/>
  <c r="I88" i="1" s="1"/>
  <c r="B91" i="1" s="1"/>
  <c r="C67" i="1"/>
  <c r="I67" i="1" s="1"/>
  <c r="B69" i="1" s="1"/>
  <c r="I66" i="1"/>
  <c r="C89" i="1" l="1"/>
  <c r="I89" i="1" s="1"/>
  <c r="C68" i="1"/>
  <c r="I68" i="1" s="1"/>
</calcChain>
</file>

<file path=xl/sharedStrings.xml><?xml version="1.0" encoding="utf-8"?>
<sst xmlns="http://schemas.openxmlformats.org/spreadsheetml/2006/main" count="224" uniqueCount="83">
  <si>
    <t>Practice Final Worksheet</t>
  </si>
  <si>
    <t>Billed--&gt;</t>
  </si>
  <si>
    <t>w/o</t>
  </si>
  <si>
    <t>Allow</t>
  </si>
  <si>
    <t>Deductible</t>
  </si>
  <si>
    <t>Bal</t>
  </si>
  <si>
    <t>COINS</t>
  </si>
  <si>
    <t>Medicare</t>
  </si>
  <si>
    <t>Medicaid</t>
  </si>
  <si>
    <t>WO#2</t>
  </si>
  <si>
    <t>A</t>
  </si>
  <si>
    <t>Jelisha</t>
  </si>
  <si>
    <t>B</t>
  </si>
  <si>
    <t>Mcd</t>
  </si>
  <si>
    <t>C</t>
  </si>
  <si>
    <t>D</t>
  </si>
  <si>
    <t>Mcr</t>
  </si>
  <si>
    <t>HMO Risk / 10% / $20 Copay / Visit 315, Allow 275</t>
  </si>
  <si>
    <t>Copay</t>
  </si>
  <si>
    <t>Risk</t>
  </si>
  <si>
    <t>HMO Payment</t>
  </si>
  <si>
    <t>Jaime</t>
  </si>
  <si>
    <t>W/O</t>
  </si>
  <si>
    <t>HMO</t>
  </si>
  <si>
    <t>Hosp allowed per day</t>
  </si>
  <si>
    <t>SNF allowed per day</t>
  </si>
  <si>
    <t>MCR / MGP /SNF</t>
  </si>
  <si>
    <t>Days</t>
  </si>
  <si>
    <t>Total Charge</t>
  </si>
  <si>
    <t>Co-Pay</t>
  </si>
  <si>
    <t>Mcr Payment</t>
  </si>
  <si>
    <t>MGP Payment</t>
  </si>
  <si>
    <t>Balance/Patient</t>
  </si>
  <si>
    <t>Day 1-20</t>
  </si>
  <si>
    <t>Day 21-100</t>
  </si>
  <si>
    <t>hosp</t>
  </si>
  <si>
    <t>Day 1-60</t>
  </si>
  <si>
    <t>Day 61-90</t>
  </si>
  <si>
    <t>Totals---&gt;</t>
  </si>
  <si>
    <t>Mcr/BC 80%&gt;Ded/visits 150 x 3, 100 allow each</t>
  </si>
  <si>
    <t>BC</t>
  </si>
  <si>
    <t>Patient</t>
  </si>
  <si>
    <t>Janey</t>
  </si>
  <si>
    <t>WPL</t>
  </si>
  <si>
    <t>Mickey</t>
  </si>
  <si>
    <t>Work Comp</t>
  </si>
  <si>
    <t>allow 125 of 175 bill</t>
  </si>
  <si>
    <t>SAIF</t>
  </si>
  <si>
    <t>195/175</t>
  </si>
  <si>
    <t>Tricare Prime</t>
  </si>
  <si>
    <t>Tricare Pays</t>
  </si>
  <si>
    <t>Ded Met</t>
  </si>
  <si>
    <t>Mcr/BC 80%&gt;Ded</t>
  </si>
  <si>
    <t>Liz</t>
  </si>
  <si>
    <t>allowed</t>
  </si>
  <si>
    <t>Hosp 164 days</t>
  </si>
  <si>
    <t>MCR only</t>
  </si>
  <si>
    <t>Day 91-150</t>
  </si>
  <si>
    <t>Day 151-164</t>
  </si>
  <si>
    <t>Shania</t>
  </si>
  <si>
    <t>Tricare Std Ret 150/25% visits 225, 175, 0 ded met</t>
  </si>
  <si>
    <t>Tricare</t>
  </si>
  <si>
    <t>Reeser</t>
  </si>
  <si>
    <t>Tricare</t>
  </si>
  <si>
    <t>RockyMntOysters</t>
  </si>
  <si>
    <t>food</t>
  </si>
  <si>
    <t>Tricare Prime Ret. 12 copay visit 375, 275, wo 100, 50</t>
  </si>
  <si>
    <t>1st Visit</t>
  </si>
  <si>
    <t>2nd Visit</t>
  </si>
  <si>
    <t>Totals</t>
  </si>
  <si>
    <t>Billed</t>
  </si>
  <si>
    <t>Allowed</t>
  </si>
  <si>
    <t>Balance</t>
  </si>
  <si>
    <t>Sanders</t>
  </si>
  <si>
    <t>yes</t>
  </si>
  <si>
    <t>partridge?</t>
  </si>
  <si>
    <t>MCR/MCD - Charges =  160, 125, 110 ; WO= $25 each (no intervening visits)</t>
  </si>
  <si>
    <t>Medigap</t>
  </si>
  <si>
    <t>Mcr/WPL 80% after Ded, visits 300, 250, 200, WO = 50 ea</t>
  </si>
  <si>
    <t>Hosp allow/day</t>
  </si>
  <si>
    <t>3 Non-Qual 46 days SNF/Hosp 61 days/SNF 96 days/MGP</t>
  </si>
  <si>
    <t>SNF</t>
  </si>
  <si>
    <t>Hosp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</si>
</sst>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&quot;$&quot;#,##0"/>
    <numFmt numFmtId="166" formatCode="d\-mmm;@"/>
  </numFmts>
  <fonts count="37" x14ac:knownFonts="1">
    <font>
      <sz val="10"/>
      <color rgb="FF000000"/>
      <name val="Arial"/>
    </font>
    <font>
      <b/>
      <sz val="14"/>
      <color rgb="FF000000"/>
      <name val="Arial"/>
    </font>
    <font>
      <sz val="14"/>
      <color rgb="FF000000"/>
      <name val="Arial"/>
    </font>
    <font>
      <sz val="14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b/>
      <sz val="14"/>
      <color rgb="FF000000"/>
      <name val="Arial"/>
    </font>
    <font>
      <sz val="14"/>
      <color rgb="FF000000"/>
      <name val="Arial"/>
    </font>
    <font>
      <b/>
      <i/>
      <sz val="11"/>
      <color rgb="FF000000"/>
      <name val="Arial"/>
    </font>
    <font>
      <b/>
      <sz val="10"/>
      <color rgb="FF000000"/>
      <name val="Arial"/>
    </font>
    <font>
      <b/>
      <i/>
      <sz val="10"/>
      <color rgb="FF000000"/>
      <name val="Arial"/>
    </font>
    <font>
      <sz val="11"/>
      <color rgb="FF000000"/>
      <name val="Arial"/>
    </font>
    <font>
      <b/>
      <i/>
      <sz val="11"/>
      <color rgb="FF000000"/>
      <name val="Arial"/>
    </font>
    <font>
      <sz val="11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b/>
      <sz val="14"/>
      <color rgb="FF000000"/>
      <name val="Arial"/>
    </font>
    <font>
      <sz val="14"/>
      <color rgb="FF000000"/>
      <name val="Arial"/>
    </font>
    <font>
      <sz val="20"/>
      <color rgb="FF000000"/>
      <name val="Arial"/>
    </font>
    <font>
      <sz val="14"/>
      <color rgb="FF000000"/>
      <name val="Arial"/>
    </font>
    <font>
      <sz val="14"/>
      <color rgb="FF000000"/>
      <name val="Arial"/>
    </font>
    <font>
      <b/>
      <i/>
      <sz val="11"/>
      <color rgb="FF000000"/>
      <name val="Arial"/>
    </font>
    <font>
      <b/>
      <sz val="14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4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b/>
      <i/>
      <sz val="10"/>
      <color rgb="FF000000"/>
      <name val="Arial"/>
    </font>
    <font>
      <sz val="14"/>
      <color rgb="FF000000"/>
      <name val="Arial"/>
    </font>
    <font>
      <b/>
      <sz val="11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sz val="14"/>
      <color rgb="FF000000"/>
      <name val="Arial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wrapText="1"/>
    </xf>
    <xf numFmtId="0" fontId="1" fillId="0" borderId="0" xfId="0" applyFont="1"/>
    <xf numFmtId="164" fontId="2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4" fillId="0" borderId="0" xfId="0" applyNumberFormat="1" applyFont="1" applyAlignment="1">
      <alignment horizontal="center"/>
    </xf>
    <xf numFmtId="166" fontId="15" fillId="0" borderId="0" xfId="0" applyNumberFormat="1" applyFont="1"/>
    <xf numFmtId="166" fontId="16" fillId="0" borderId="0" xfId="0" applyNumberFormat="1" applyFont="1"/>
    <xf numFmtId="164" fontId="17" fillId="0" borderId="0" xfId="0" applyNumberFormat="1" applyFont="1" applyAlignment="1">
      <alignment horizontal="center"/>
    </xf>
    <xf numFmtId="166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 wrapText="1"/>
    </xf>
    <xf numFmtId="164" fontId="23" fillId="0" borderId="0" xfId="0" applyNumberFormat="1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164" fontId="30" fillId="0" borderId="0" xfId="0" applyNumberFormat="1" applyFont="1" applyAlignment="1">
      <alignment horizontal="center"/>
    </xf>
    <xf numFmtId="0" fontId="31" fillId="0" borderId="0" xfId="0" applyFont="1" applyAlignment="1">
      <alignment horizontal="left"/>
    </xf>
    <xf numFmtId="164" fontId="3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 wrapText="1"/>
    </xf>
    <xf numFmtId="1" fontId="33" fillId="0" borderId="0" xfId="0" applyNumberFormat="1" applyFont="1" applyAlignment="1">
      <alignment horizontal="center"/>
    </xf>
    <xf numFmtId="0" fontId="24" fillId="0" borderId="1" xfId="0" applyFont="1" applyBorder="1"/>
    <xf numFmtId="1" fontId="33" fillId="0" borderId="1" xfId="0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166" fontId="15" fillId="0" borderId="2" xfId="0" applyNumberFormat="1" applyFont="1" applyBorder="1"/>
    <xf numFmtId="1" fontId="33" fillId="0" borderId="2" xfId="0" applyNumberFormat="1" applyFont="1" applyBorder="1" applyAlignment="1">
      <alignment horizontal="center"/>
    </xf>
    <xf numFmtId="164" fontId="17" fillId="0" borderId="2" xfId="0" applyNumberFormat="1" applyFont="1" applyBorder="1" applyAlignment="1">
      <alignment horizontal="center"/>
    </xf>
    <xf numFmtId="0" fontId="29" fillId="0" borderId="2" xfId="0" applyFont="1" applyBorder="1" applyAlignment="1">
      <alignment horizontal="center" wrapText="1"/>
    </xf>
    <xf numFmtId="0" fontId="36" fillId="0" borderId="0" xfId="0" applyFont="1" applyAlignment="1">
      <alignment horizontal="center"/>
    </xf>
    <xf numFmtId="0" fontId="35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1" fillId="0" borderId="1" xfId="0" applyFont="1" applyBorder="1"/>
    <xf numFmtId="164" fontId="7" fillId="0" borderId="1" xfId="0" applyNumberFormat="1" applyFont="1" applyBorder="1" applyAlignment="1">
      <alignment horizontal="center" wrapText="1"/>
    </xf>
    <xf numFmtId="0" fontId="1" fillId="0" borderId="2" xfId="0" applyFont="1" applyBorder="1"/>
    <xf numFmtId="164" fontId="7" fillId="0" borderId="2" xfId="0" applyNumberFormat="1" applyFont="1" applyBorder="1" applyAlignment="1">
      <alignment horizontal="center" wrapText="1"/>
    </xf>
    <xf numFmtId="164" fontId="35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5" fillId="0" borderId="0" xfId="0" applyFont="1"/>
    <xf numFmtId="0" fontId="0" fillId="0" borderId="0" xfId="0" applyAlignment="1">
      <alignment wrapText="1"/>
    </xf>
    <xf numFmtId="0" fontId="1" fillId="0" borderId="0" xfId="0" applyFont="1"/>
    <xf numFmtId="0" fontId="2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0" fillId="0" borderId="0" xfId="0" applyFont="1" applyAlignment="1">
      <alignment horizontal="center"/>
    </xf>
    <xf numFmtId="164" fontId="6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4" fillId="0" borderId="0" xfId="0" applyFont="1"/>
    <xf numFmtId="0" fontId="34" fillId="0" borderId="0" xfId="0" applyFont="1" applyAlignment="1">
      <alignment wrapText="1"/>
    </xf>
    <xf numFmtId="164" fontId="25" fillId="0" borderId="0" xfId="0" applyNumberFormat="1" applyFont="1" applyAlignment="1">
      <alignment horizontal="center" wrapText="1"/>
    </xf>
    <xf numFmtId="164" fontId="29" fillId="0" borderId="0" xfId="0" applyNumberFormat="1" applyFont="1" applyAlignment="1">
      <alignment horizontal="center" wrapText="1"/>
    </xf>
    <xf numFmtId="164" fontId="36" fillId="0" borderId="0" xfId="0" applyNumberFormat="1" applyFont="1" applyAlignment="1">
      <alignment horizontal="center" wrapText="1"/>
    </xf>
    <xf numFmtId="0" fontId="3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tabSelected="1" topLeftCell="A178" workbookViewId="0">
      <selection activeCell="H167" sqref="H167"/>
    </sheetView>
  </sheetViews>
  <sheetFormatPr defaultColWidth="20.5703125" defaultRowHeight="30" customHeight="1" x14ac:dyDescent="0.2"/>
  <cols>
    <col min="1" max="1" width="7.28515625" customWidth="1"/>
  </cols>
  <sheetData>
    <row r="1" spans="1:10" ht="25.5" x14ac:dyDescent="0.35">
      <c r="A1" s="60" t="s">
        <v>0</v>
      </c>
      <c r="B1" s="61"/>
      <c r="C1" s="53"/>
      <c r="D1" s="53"/>
      <c r="E1" s="53"/>
      <c r="F1" s="53"/>
      <c r="G1" s="62"/>
      <c r="H1" s="62"/>
      <c r="I1" s="53"/>
    </row>
    <row r="2" spans="1:10" ht="12.75" x14ac:dyDescent="0.2">
      <c r="B2" s="61" t="s">
        <v>76</v>
      </c>
      <c r="C2" s="53"/>
      <c r="D2" s="53"/>
      <c r="G2" s="5"/>
      <c r="H2" s="5"/>
    </row>
    <row r="3" spans="1:10" ht="14.25" x14ac:dyDescent="0.2">
      <c r="A3" s="7">
        <v>1</v>
      </c>
      <c r="B3" s="19"/>
      <c r="C3" s="11">
        <v>40544</v>
      </c>
      <c r="D3" s="9"/>
      <c r="E3" s="11">
        <v>40579</v>
      </c>
      <c r="F3" s="9"/>
      <c r="G3" s="11">
        <v>40639</v>
      </c>
      <c r="H3" s="26"/>
      <c r="I3" s="9"/>
    </row>
    <row r="4" spans="1:10" ht="18" x14ac:dyDescent="0.25">
      <c r="B4" s="22" t="s">
        <v>1</v>
      </c>
      <c r="C4" s="16">
        <v>160</v>
      </c>
      <c r="D4" s="23"/>
      <c r="E4" s="16">
        <v>125</v>
      </c>
      <c r="F4" s="23"/>
      <c r="G4" s="16">
        <v>110</v>
      </c>
      <c r="H4" s="27"/>
      <c r="I4" s="16">
        <f>SUM(C4:G4)</f>
        <v>395</v>
      </c>
    </row>
    <row r="5" spans="1:10" ht="18" x14ac:dyDescent="0.25">
      <c r="B5" s="22" t="s">
        <v>2</v>
      </c>
      <c r="C5" s="16">
        <v>25</v>
      </c>
      <c r="D5" s="23"/>
      <c r="E5" s="16">
        <v>25</v>
      </c>
      <c r="F5" s="23"/>
      <c r="G5" s="16">
        <v>25</v>
      </c>
      <c r="H5" s="27"/>
      <c r="I5" s="16">
        <f>SUM(C5:G5)</f>
        <v>75</v>
      </c>
    </row>
    <row r="6" spans="1:10" ht="18" x14ac:dyDescent="0.25">
      <c r="B6" s="22" t="s">
        <v>3</v>
      </c>
      <c r="C6" s="16">
        <f>C4-C5</f>
        <v>135</v>
      </c>
      <c r="D6" s="23"/>
      <c r="E6" s="16">
        <f>E4-E5</f>
        <v>100</v>
      </c>
      <c r="F6" s="23"/>
      <c r="G6" s="16">
        <f>G4-G5</f>
        <v>85</v>
      </c>
      <c r="H6" s="27"/>
      <c r="I6" s="16">
        <f>I4-I5</f>
        <v>320</v>
      </c>
    </row>
    <row r="7" spans="1:10" ht="18" x14ac:dyDescent="0.25">
      <c r="B7" s="22" t="s">
        <v>4</v>
      </c>
      <c r="C7" s="23"/>
      <c r="D7" s="16">
        <v>135</v>
      </c>
      <c r="E7" s="23"/>
      <c r="F7" s="16">
        <f>147-D7</f>
        <v>12</v>
      </c>
      <c r="G7" s="27"/>
      <c r="H7" s="16">
        <v>0</v>
      </c>
      <c r="J7" s="16">
        <f>SUM(C7:H7)</f>
        <v>147</v>
      </c>
    </row>
    <row r="8" spans="1:10" ht="18" x14ac:dyDescent="0.25">
      <c r="B8" s="22" t="s">
        <v>5</v>
      </c>
      <c r="C8" s="16">
        <f>C6</f>
        <v>135</v>
      </c>
      <c r="D8" s="23"/>
      <c r="E8" s="16">
        <f>E6</f>
        <v>100</v>
      </c>
      <c r="F8" s="23"/>
      <c r="G8" s="16">
        <f>G6</f>
        <v>85</v>
      </c>
      <c r="H8" s="27"/>
      <c r="I8" s="16">
        <f>I6</f>
        <v>320</v>
      </c>
    </row>
    <row r="9" spans="1:10" ht="18" x14ac:dyDescent="0.25">
      <c r="B9" s="22" t="s">
        <v>6</v>
      </c>
      <c r="C9" s="23"/>
      <c r="D9" s="16">
        <f>0.2*(C6-D7)</f>
        <v>0</v>
      </c>
      <c r="E9" s="23"/>
      <c r="F9" s="16">
        <f>0.2*(E6-F7)</f>
        <v>17.600000000000001</v>
      </c>
      <c r="G9" s="27"/>
      <c r="H9" s="16">
        <f>0.2*(G6-H7)</f>
        <v>17</v>
      </c>
      <c r="J9" s="16">
        <f>SUM(C9:H9)</f>
        <v>34.6</v>
      </c>
    </row>
    <row r="10" spans="1:10" ht="18" x14ac:dyDescent="0.25">
      <c r="B10" s="22" t="s">
        <v>5</v>
      </c>
      <c r="C10" s="16">
        <f>C8</f>
        <v>135</v>
      </c>
      <c r="D10" s="23"/>
      <c r="E10" s="16">
        <f>E8</f>
        <v>100</v>
      </c>
      <c r="F10" s="23"/>
      <c r="G10" s="16">
        <f>G8</f>
        <v>85</v>
      </c>
      <c r="H10" s="27"/>
      <c r="I10" s="16">
        <f>I8</f>
        <v>320</v>
      </c>
    </row>
    <row r="11" spans="1:10" ht="18" x14ac:dyDescent="0.25">
      <c r="B11" s="22" t="s">
        <v>7</v>
      </c>
      <c r="C11" s="16">
        <f>0.8*(C6-D7)</f>
        <v>0</v>
      </c>
      <c r="D11" s="23"/>
      <c r="E11" s="16">
        <f>0.8*(E6-F7)</f>
        <v>70.400000000000006</v>
      </c>
      <c r="F11" s="23"/>
      <c r="G11" s="16">
        <f>0.8*(G6-H7)</f>
        <v>68</v>
      </c>
      <c r="H11" s="27"/>
      <c r="I11" s="16">
        <f>(C11+E11)+G11</f>
        <v>138.4</v>
      </c>
    </row>
    <row r="12" spans="1:10" ht="18" x14ac:dyDescent="0.25">
      <c r="B12" s="22" t="s">
        <v>5</v>
      </c>
      <c r="C12" s="16">
        <f>C10-C11</f>
        <v>135</v>
      </c>
      <c r="D12" s="23"/>
      <c r="E12" s="16">
        <f>E10-E11</f>
        <v>29.599999999999994</v>
      </c>
      <c r="F12" s="23"/>
      <c r="G12" s="16">
        <f>G10-G11</f>
        <v>17</v>
      </c>
      <c r="H12" s="27"/>
      <c r="I12" s="16">
        <f>I10-I11</f>
        <v>181.6</v>
      </c>
    </row>
    <row r="13" spans="1:10" ht="18" x14ac:dyDescent="0.25">
      <c r="B13" s="22" t="s">
        <v>8</v>
      </c>
      <c r="C13" s="16">
        <f>0.8*D7</f>
        <v>108</v>
      </c>
      <c r="D13" s="23"/>
      <c r="E13" s="16">
        <f>0.8*F7</f>
        <v>9.6000000000000014</v>
      </c>
      <c r="F13" s="23"/>
      <c r="G13" s="16">
        <f>0.8*H7</f>
        <v>0</v>
      </c>
      <c r="H13" s="27"/>
      <c r="I13" s="16">
        <f>SUM(C13:H13)</f>
        <v>117.6</v>
      </c>
    </row>
    <row r="14" spans="1:10" ht="18" x14ac:dyDescent="0.25">
      <c r="B14" s="22" t="s">
        <v>5</v>
      </c>
      <c r="C14" s="16">
        <f>C12-C13</f>
        <v>27</v>
      </c>
      <c r="D14" s="23"/>
      <c r="E14" s="16">
        <f>E12-E13</f>
        <v>19.999999999999993</v>
      </c>
      <c r="F14" s="23"/>
      <c r="G14" s="16">
        <f>G12-G13</f>
        <v>17</v>
      </c>
      <c r="H14" s="27"/>
      <c r="I14" s="16">
        <f>SUM(C14:H14)</f>
        <v>63.999999999999993</v>
      </c>
    </row>
    <row r="15" spans="1:10" ht="18" x14ac:dyDescent="0.25">
      <c r="B15" s="22" t="s">
        <v>9</v>
      </c>
      <c r="C15" s="16">
        <f>C14</f>
        <v>27</v>
      </c>
      <c r="D15" s="23"/>
      <c r="E15" s="16">
        <f>E14</f>
        <v>19.999999999999993</v>
      </c>
      <c r="F15" s="23"/>
      <c r="G15" s="16">
        <f>G14</f>
        <v>17</v>
      </c>
      <c r="H15" s="27"/>
      <c r="I15" s="16">
        <f>I14</f>
        <v>63.999999999999993</v>
      </c>
    </row>
    <row r="16" spans="1:10" ht="18" x14ac:dyDescent="0.25">
      <c r="B16" s="22" t="s">
        <v>5</v>
      </c>
      <c r="C16" s="16">
        <f>C14-C15</f>
        <v>0</v>
      </c>
      <c r="D16" s="23"/>
      <c r="E16" s="16">
        <f>E14-E15</f>
        <v>0</v>
      </c>
      <c r="F16" s="23"/>
      <c r="G16" s="16">
        <f>G14-G15</f>
        <v>0</v>
      </c>
      <c r="H16" s="27"/>
      <c r="I16" s="16">
        <f>I14-I15</f>
        <v>0</v>
      </c>
    </row>
    <row r="17" spans="1:8" ht="15" x14ac:dyDescent="0.25">
      <c r="A17" s="10" t="s">
        <v>10</v>
      </c>
      <c r="B17" s="28">
        <f>I16</f>
        <v>0</v>
      </c>
      <c r="C17" t="s">
        <v>11</v>
      </c>
      <c r="G17" s="5"/>
      <c r="H17" s="5"/>
    </row>
    <row r="18" spans="1:8" ht="15" x14ac:dyDescent="0.25">
      <c r="A18" s="10" t="s">
        <v>12</v>
      </c>
      <c r="B18" s="28">
        <f>I13</f>
        <v>117.6</v>
      </c>
      <c r="C18" t="s">
        <v>13</v>
      </c>
      <c r="G18" s="5"/>
      <c r="H18" s="5"/>
    </row>
    <row r="19" spans="1:8" ht="15" x14ac:dyDescent="0.25">
      <c r="A19" s="10" t="s">
        <v>14</v>
      </c>
      <c r="B19" s="28">
        <f>I15+I5</f>
        <v>139</v>
      </c>
      <c r="C19" t="s">
        <v>2</v>
      </c>
      <c r="G19" s="5"/>
      <c r="H19" s="5"/>
    </row>
    <row r="20" spans="1:8" ht="15" x14ac:dyDescent="0.25">
      <c r="A20" s="10" t="s">
        <v>15</v>
      </c>
      <c r="B20" s="28">
        <f>I11</f>
        <v>138.4</v>
      </c>
      <c r="C20" t="s">
        <v>16</v>
      </c>
      <c r="G20" s="5"/>
      <c r="H20" s="5"/>
    </row>
    <row r="21" spans="1:8" ht="12.75" x14ac:dyDescent="0.2">
      <c r="B21" s="8"/>
      <c r="G21" s="5"/>
      <c r="H21" s="5"/>
    </row>
    <row r="22" spans="1:8" ht="12.75" x14ac:dyDescent="0.2">
      <c r="B22" s="8"/>
      <c r="G22" s="5"/>
      <c r="H22" s="5"/>
    </row>
    <row r="23" spans="1:8" ht="15" x14ac:dyDescent="0.25">
      <c r="A23" s="10">
        <v>2</v>
      </c>
      <c r="B23" s="63" t="s">
        <v>17</v>
      </c>
      <c r="C23" s="53"/>
      <c r="D23" s="53"/>
      <c r="G23" s="5"/>
      <c r="H23" s="5"/>
    </row>
    <row r="24" spans="1:8" ht="18" x14ac:dyDescent="0.25">
      <c r="B24" s="22" t="s">
        <v>1</v>
      </c>
      <c r="C24" s="16">
        <v>315</v>
      </c>
      <c r="D24" s="23"/>
      <c r="G24" s="5"/>
      <c r="H24" s="5"/>
    </row>
    <row r="25" spans="1:8" ht="18" x14ac:dyDescent="0.25">
      <c r="B25" s="22" t="s">
        <v>2</v>
      </c>
      <c r="C25" s="16">
        <f>C24-C26</f>
        <v>40</v>
      </c>
      <c r="D25" s="23"/>
      <c r="G25" s="5"/>
      <c r="H25" s="5"/>
    </row>
    <row r="26" spans="1:8" ht="18" x14ac:dyDescent="0.25">
      <c r="B26" s="22" t="s">
        <v>3</v>
      </c>
      <c r="C26" s="16">
        <v>275</v>
      </c>
      <c r="D26" s="23"/>
      <c r="G26" s="5"/>
      <c r="H26" s="5"/>
    </row>
    <row r="27" spans="1:8" ht="18" x14ac:dyDescent="0.25">
      <c r="B27" s="22" t="s">
        <v>18</v>
      </c>
      <c r="C27" s="16">
        <v>20</v>
      </c>
      <c r="D27" s="23"/>
      <c r="G27" s="5"/>
      <c r="H27" s="5"/>
    </row>
    <row r="28" spans="1:8" ht="18" x14ac:dyDescent="0.25">
      <c r="B28" s="22" t="s">
        <v>5</v>
      </c>
      <c r="C28" s="16">
        <f>C26-C27</f>
        <v>255</v>
      </c>
      <c r="D28" s="23"/>
      <c r="G28" s="5"/>
      <c r="H28" s="5"/>
    </row>
    <row r="29" spans="1:8" ht="18" x14ac:dyDescent="0.25">
      <c r="B29" s="22" t="s">
        <v>19</v>
      </c>
      <c r="C29" s="23"/>
      <c r="D29" s="16">
        <f>0.1*C26</f>
        <v>27.5</v>
      </c>
      <c r="G29" s="5"/>
      <c r="H29" s="5"/>
    </row>
    <row r="30" spans="1:8" ht="18" x14ac:dyDescent="0.25">
      <c r="B30" s="22" t="s">
        <v>5</v>
      </c>
      <c r="C30" s="16">
        <f>C28</f>
        <v>255</v>
      </c>
      <c r="D30" s="23"/>
      <c r="G30" s="5"/>
      <c r="H30" s="5"/>
    </row>
    <row r="31" spans="1:8" ht="18" x14ac:dyDescent="0.25">
      <c r="B31" s="22" t="s">
        <v>20</v>
      </c>
      <c r="C31" s="16">
        <f>(C26-C27)-D29</f>
        <v>227.5</v>
      </c>
      <c r="D31" s="23"/>
      <c r="G31" s="5"/>
      <c r="H31" s="5"/>
    </row>
    <row r="32" spans="1:8" ht="18" x14ac:dyDescent="0.25">
      <c r="B32" s="22" t="s">
        <v>5</v>
      </c>
      <c r="C32" s="16">
        <f>C30-C31</f>
        <v>27.5</v>
      </c>
      <c r="D32" s="23"/>
      <c r="G32" s="5"/>
      <c r="H32" s="5"/>
    </row>
    <row r="33" spans="1:9" ht="18" x14ac:dyDescent="0.25">
      <c r="B33" s="22" t="s">
        <v>9</v>
      </c>
      <c r="C33" s="16">
        <f>C32</f>
        <v>27.5</v>
      </c>
      <c r="D33" s="23"/>
      <c r="G33" s="5"/>
      <c r="H33" s="5"/>
    </row>
    <row r="34" spans="1:9" ht="18" x14ac:dyDescent="0.25">
      <c r="B34" s="22" t="s">
        <v>5</v>
      </c>
      <c r="C34" s="16">
        <f>C32-C33</f>
        <v>0</v>
      </c>
      <c r="D34" s="23"/>
      <c r="G34" s="5"/>
      <c r="H34" s="5"/>
    </row>
    <row r="35" spans="1:9" ht="15" x14ac:dyDescent="0.25">
      <c r="A35" s="10" t="s">
        <v>10</v>
      </c>
      <c r="B35" s="28">
        <f>C27</f>
        <v>20</v>
      </c>
      <c r="C35" t="s">
        <v>21</v>
      </c>
      <c r="G35" s="5"/>
      <c r="H35" s="5"/>
    </row>
    <row r="36" spans="1:9" ht="15" x14ac:dyDescent="0.25">
      <c r="A36" s="10" t="s">
        <v>12</v>
      </c>
      <c r="B36" s="28">
        <f>C33+C25</f>
        <v>67.5</v>
      </c>
      <c r="C36" t="s">
        <v>22</v>
      </c>
      <c r="G36" s="5"/>
      <c r="H36" s="5"/>
    </row>
    <row r="37" spans="1:9" ht="15.75" customHeight="1" x14ac:dyDescent="0.25">
      <c r="A37" s="10" t="s">
        <v>14</v>
      </c>
      <c r="B37" s="28">
        <f>C31</f>
        <v>227.5</v>
      </c>
      <c r="C37" t="s">
        <v>23</v>
      </c>
      <c r="G37" s="5"/>
      <c r="H37" s="5"/>
    </row>
    <row r="38" spans="1:9" s="50" customFormat="1" ht="15.75" customHeight="1" x14ac:dyDescent="0.25">
      <c r="A38" s="10"/>
      <c r="B38" s="28"/>
      <c r="G38" s="51"/>
      <c r="H38" s="51"/>
    </row>
    <row r="39" spans="1:9" ht="26.25" customHeight="1" x14ac:dyDescent="0.2">
      <c r="A39" s="64" t="s">
        <v>80</v>
      </c>
      <c r="B39" s="64"/>
      <c r="C39" s="64"/>
      <c r="D39" s="12" t="s">
        <v>24</v>
      </c>
      <c r="E39" s="12" t="s">
        <v>25</v>
      </c>
      <c r="F39" s="51">
        <v>152</v>
      </c>
      <c r="G39" s="51">
        <v>1216</v>
      </c>
      <c r="H39" s="51">
        <v>304</v>
      </c>
      <c r="I39" s="51">
        <v>608</v>
      </c>
    </row>
    <row r="40" spans="1:9" ht="14.25" x14ac:dyDescent="0.2">
      <c r="B40" s="8"/>
      <c r="D40" s="21">
        <v>3000</v>
      </c>
      <c r="E40" s="21">
        <v>1500</v>
      </c>
      <c r="G40" s="5"/>
      <c r="H40" s="5"/>
    </row>
    <row r="41" spans="1:9" s="50" customFormat="1" ht="14.25" x14ac:dyDescent="0.2">
      <c r="B41" s="49"/>
      <c r="D41" s="21"/>
      <c r="E41" s="21"/>
      <c r="G41" s="51"/>
      <c r="H41" s="51"/>
    </row>
    <row r="42" spans="1:9" ht="18" x14ac:dyDescent="0.25">
      <c r="A42" s="10"/>
      <c r="B42" s="22" t="s">
        <v>26</v>
      </c>
      <c r="C42" s="18" t="s">
        <v>27</v>
      </c>
      <c r="D42" s="17" t="s">
        <v>28</v>
      </c>
      <c r="E42" s="17" t="s">
        <v>29</v>
      </c>
      <c r="F42" s="17" t="s">
        <v>30</v>
      </c>
      <c r="G42" s="17" t="s">
        <v>31</v>
      </c>
      <c r="H42" s="27" t="s">
        <v>32</v>
      </c>
    </row>
    <row r="43" spans="1:9" ht="18" x14ac:dyDescent="0.25">
      <c r="A43" s="10" t="s">
        <v>81</v>
      </c>
      <c r="B43" s="37" t="s">
        <v>33</v>
      </c>
      <c r="C43" s="38">
        <v>20</v>
      </c>
      <c r="D43" s="39">
        <f>C43*E40</f>
        <v>30000</v>
      </c>
      <c r="E43" s="39">
        <f>D43</f>
        <v>30000</v>
      </c>
      <c r="F43" s="39">
        <v>0</v>
      </c>
      <c r="G43" s="39">
        <v>0</v>
      </c>
      <c r="H43" s="40">
        <f t="shared" ref="H43:H49" si="0">(D43-F43)-G43</f>
        <v>30000</v>
      </c>
    </row>
    <row r="44" spans="1:9" ht="18" x14ac:dyDescent="0.25">
      <c r="B44" s="22" t="s">
        <v>34</v>
      </c>
      <c r="C44" s="32">
        <v>26</v>
      </c>
      <c r="D44" s="16">
        <f>C44*E40</f>
        <v>39000</v>
      </c>
      <c r="E44" s="16">
        <f>D44</f>
        <v>39000</v>
      </c>
      <c r="F44" s="16">
        <f>D44-E44</f>
        <v>0</v>
      </c>
      <c r="G44" s="16">
        <v>0</v>
      </c>
      <c r="H44" s="27">
        <f t="shared" si="0"/>
        <v>39000</v>
      </c>
    </row>
    <row r="45" spans="1:9" ht="18" x14ac:dyDescent="0.25">
      <c r="A45" s="10" t="s">
        <v>82</v>
      </c>
      <c r="B45" s="22" t="s">
        <v>36</v>
      </c>
      <c r="C45" s="32">
        <v>60</v>
      </c>
      <c r="D45" s="16">
        <f>C45*D40</f>
        <v>180000</v>
      </c>
      <c r="E45" s="16">
        <v>1216</v>
      </c>
      <c r="F45" s="16">
        <f>D45-E45</f>
        <v>178784</v>
      </c>
      <c r="G45" s="16">
        <f>E45</f>
        <v>1216</v>
      </c>
      <c r="H45" s="27">
        <f t="shared" si="0"/>
        <v>0</v>
      </c>
    </row>
    <row r="46" spans="1:9" ht="18" x14ac:dyDescent="0.25">
      <c r="B46" s="22" t="s">
        <v>37</v>
      </c>
      <c r="C46" s="32">
        <v>1</v>
      </c>
      <c r="D46" s="16">
        <f>C46*D40</f>
        <v>3000</v>
      </c>
      <c r="E46" s="16">
        <f>H39*C46</f>
        <v>304</v>
      </c>
      <c r="F46" s="16">
        <f>D46-E46</f>
        <v>2696</v>
      </c>
      <c r="G46" s="16">
        <f>E46</f>
        <v>304</v>
      </c>
      <c r="H46" s="27">
        <f t="shared" si="0"/>
        <v>0</v>
      </c>
    </row>
    <row r="47" spans="1:9" ht="18" x14ac:dyDescent="0.25">
      <c r="A47" s="10" t="s">
        <v>81</v>
      </c>
      <c r="B47" s="14" t="s">
        <v>33</v>
      </c>
      <c r="C47" s="32">
        <v>20</v>
      </c>
      <c r="D47" s="16">
        <f>C47*E40</f>
        <v>30000</v>
      </c>
      <c r="E47" s="16">
        <v>0</v>
      </c>
      <c r="F47" s="16">
        <f>D47-E47</f>
        <v>30000</v>
      </c>
      <c r="G47" s="16">
        <f>E47</f>
        <v>0</v>
      </c>
      <c r="H47" s="27">
        <f t="shared" si="0"/>
        <v>0</v>
      </c>
    </row>
    <row r="48" spans="1:9" ht="18" x14ac:dyDescent="0.25">
      <c r="B48" s="33" t="s">
        <v>34</v>
      </c>
      <c r="C48" s="34">
        <v>76</v>
      </c>
      <c r="D48" s="35">
        <f>C48*E40</f>
        <v>114000</v>
      </c>
      <c r="E48" s="35">
        <f>F39*C48</f>
        <v>11552</v>
      </c>
      <c r="F48" s="35">
        <f>D48-E48</f>
        <v>102448</v>
      </c>
      <c r="G48" s="35">
        <f>E48</f>
        <v>11552</v>
      </c>
      <c r="H48" s="36">
        <f t="shared" si="0"/>
        <v>0</v>
      </c>
    </row>
    <row r="49" spans="1:10" ht="18" x14ac:dyDescent="0.25">
      <c r="B49" s="22" t="s">
        <v>38</v>
      </c>
      <c r="C49" s="32">
        <f>SUM(C43:C48)</f>
        <v>203</v>
      </c>
      <c r="D49" s="3">
        <f>SUM(D43:D48)</f>
        <v>396000</v>
      </c>
      <c r="E49" s="3">
        <f>SUM(E43:E48)</f>
        <v>82072</v>
      </c>
      <c r="F49" s="3">
        <f>SUM(F43:F48)</f>
        <v>313928</v>
      </c>
      <c r="G49" s="3">
        <f>SUM(G43:G48)</f>
        <v>13072</v>
      </c>
      <c r="H49" s="27">
        <f t="shared" si="0"/>
        <v>69000</v>
      </c>
    </row>
    <row r="50" spans="1:10" ht="15" x14ac:dyDescent="0.25">
      <c r="A50" s="10" t="s">
        <v>10</v>
      </c>
      <c r="B50" s="28">
        <f>E43+E44</f>
        <v>69000</v>
      </c>
      <c r="C50" t="s">
        <v>41</v>
      </c>
      <c r="G50" s="5"/>
      <c r="H50" s="5"/>
    </row>
    <row r="51" spans="1:10" ht="15" x14ac:dyDescent="0.25">
      <c r="A51" s="10" t="s">
        <v>12</v>
      </c>
      <c r="B51" s="28">
        <f>F49</f>
        <v>313928</v>
      </c>
      <c r="C51" t="s">
        <v>7</v>
      </c>
      <c r="G51" s="5"/>
      <c r="H51" s="5"/>
    </row>
    <row r="52" spans="1:10" ht="15" x14ac:dyDescent="0.25">
      <c r="A52" s="10" t="s">
        <v>14</v>
      </c>
      <c r="B52" s="28">
        <f>G49</f>
        <v>13072</v>
      </c>
      <c r="C52" t="s">
        <v>77</v>
      </c>
      <c r="G52" s="5"/>
      <c r="H52" s="5"/>
    </row>
    <row r="53" spans="1:10" ht="12.75" x14ac:dyDescent="0.2">
      <c r="B53" s="8"/>
      <c r="G53" s="5"/>
      <c r="H53" s="5"/>
    </row>
    <row r="54" spans="1:10" ht="18" x14ac:dyDescent="0.25">
      <c r="B54" s="54" t="s">
        <v>39</v>
      </c>
      <c r="C54" s="53"/>
      <c r="D54" s="53"/>
      <c r="G54" s="5"/>
      <c r="H54" s="5"/>
    </row>
    <row r="55" spans="1:10" ht="18" x14ac:dyDescent="0.25">
      <c r="A55" s="25">
        <v>4</v>
      </c>
      <c r="B55" s="1"/>
      <c r="C55" s="13">
        <v>40544</v>
      </c>
      <c r="D55" s="4"/>
      <c r="E55" s="13">
        <v>40548</v>
      </c>
      <c r="F55" s="4"/>
      <c r="G55" s="13">
        <v>40553</v>
      </c>
      <c r="H55" s="20"/>
      <c r="I55" s="4"/>
    </row>
    <row r="56" spans="1:10" ht="18" x14ac:dyDescent="0.25">
      <c r="B56" s="22" t="s">
        <v>1</v>
      </c>
      <c r="C56" s="16">
        <v>150</v>
      </c>
      <c r="D56" s="23"/>
      <c r="E56" s="16">
        <v>150</v>
      </c>
      <c r="F56" s="23"/>
      <c r="G56" s="16">
        <v>150</v>
      </c>
      <c r="H56" s="27"/>
      <c r="I56" s="16">
        <f t="shared" ref="I56:I68" si="1">SUM(C56:H56)</f>
        <v>450</v>
      </c>
    </row>
    <row r="57" spans="1:10" ht="18" x14ac:dyDescent="0.25">
      <c r="B57" s="22" t="s">
        <v>2</v>
      </c>
      <c r="C57" s="16">
        <v>50</v>
      </c>
      <c r="D57" s="23"/>
      <c r="E57" s="16">
        <v>50</v>
      </c>
      <c r="F57" s="23"/>
      <c r="G57" s="16">
        <v>50</v>
      </c>
      <c r="H57" s="27"/>
      <c r="I57" s="16">
        <f t="shared" si="1"/>
        <v>150</v>
      </c>
    </row>
    <row r="58" spans="1:10" ht="18" x14ac:dyDescent="0.25">
      <c r="B58" s="22" t="s">
        <v>3</v>
      </c>
      <c r="C58" s="16">
        <f>C56-C57</f>
        <v>100</v>
      </c>
      <c r="D58" s="23"/>
      <c r="E58" s="16">
        <f>E56-E57</f>
        <v>100</v>
      </c>
      <c r="F58" s="23"/>
      <c r="G58" s="16">
        <f>G56-G57</f>
        <v>100</v>
      </c>
      <c r="H58" s="27"/>
      <c r="I58" s="16">
        <f t="shared" si="1"/>
        <v>300</v>
      </c>
    </row>
    <row r="59" spans="1:10" ht="18" x14ac:dyDescent="0.25">
      <c r="B59" s="22" t="s">
        <v>4</v>
      </c>
      <c r="C59" s="23"/>
      <c r="D59" s="16">
        <v>100</v>
      </c>
      <c r="E59" s="23"/>
      <c r="F59" s="16">
        <f>147-D59</f>
        <v>47</v>
      </c>
      <c r="G59" s="27"/>
      <c r="H59" s="16">
        <v>0</v>
      </c>
      <c r="J59" s="16">
        <f>SUM(C59:H59)</f>
        <v>147</v>
      </c>
    </row>
    <row r="60" spans="1:10" ht="18" x14ac:dyDescent="0.25">
      <c r="B60" s="22" t="s">
        <v>5</v>
      </c>
      <c r="C60" s="16">
        <f>C58</f>
        <v>100</v>
      </c>
      <c r="D60" s="23"/>
      <c r="E60" s="16">
        <f>E58</f>
        <v>100</v>
      </c>
      <c r="F60" s="23"/>
      <c r="G60" s="16">
        <f>G58</f>
        <v>100</v>
      </c>
      <c r="H60" s="27"/>
      <c r="I60" s="16">
        <f t="shared" si="1"/>
        <v>300</v>
      </c>
    </row>
    <row r="61" spans="1:10" ht="18" x14ac:dyDescent="0.25">
      <c r="B61" s="22" t="s">
        <v>6</v>
      </c>
      <c r="C61" s="23"/>
      <c r="D61" s="16">
        <f>0.2*(C58-D59)</f>
        <v>0</v>
      </c>
      <c r="E61" s="23"/>
      <c r="F61" s="16">
        <f>0.2*(E58-F59)</f>
        <v>10.600000000000001</v>
      </c>
      <c r="G61" s="27"/>
      <c r="H61" s="16">
        <f>0.2*(G58-H59)</f>
        <v>20</v>
      </c>
      <c r="J61" s="16">
        <f>SUM(C61:H61)</f>
        <v>30.6</v>
      </c>
    </row>
    <row r="62" spans="1:10" ht="18" x14ac:dyDescent="0.25">
      <c r="B62" s="22" t="s">
        <v>5</v>
      </c>
      <c r="C62" s="16">
        <f>C60</f>
        <v>100</v>
      </c>
      <c r="D62" s="23"/>
      <c r="E62" s="16">
        <f>E60</f>
        <v>100</v>
      </c>
      <c r="F62" s="23"/>
      <c r="G62" s="16">
        <f>G60</f>
        <v>100</v>
      </c>
      <c r="H62" s="27"/>
      <c r="I62" s="16">
        <f t="shared" si="1"/>
        <v>300</v>
      </c>
    </row>
    <row r="63" spans="1:10" ht="18" x14ac:dyDescent="0.25">
      <c r="B63" s="22" t="s">
        <v>7</v>
      </c>
      <c r="C63" s="16">
        <f>0.8*(C58-D59)</f>
        <v>0</v>
      </c>
      <c r="D63" s="23"/>
      <c r="E63" s="16">
        <f>0.8*(E58-F59)</f>
        <v>42.400000000000006</v>
      </c>
      <c r="F63" s="23"/>
      <c r="G63" s="16">
        <f>0.8*(G58-H59)</f>
        <v>80</v>
      </c>
      <c r="H63" s="27"/>
      <c r="I63" s="16">
        <f t="shared" si="1"/>
        <v>122.4</v>
      </c>
    </row>
    <row r="64" spans="1:10" ht="18" x14ac:dyDescent="0.25">
      <c r="B64" s="22" t="s">
        <v>5</v>
      </c>
      <c r="C64" s="16">
        <f>C62-C63</f>
        <v>100</v>
      </c>
      <c r="D64" s="65">
        <f>D59+D61</f>
        <v>100</v>
      </c>
      <c r="E64" s="16">
        <f>E62-E63</f>
        <v>57.599999999999994</v>
      </c>
      <c r="F64" s="65">
        <f>F59+F61</f>
        <v>57.6</v>
      </c>
      <c r="G64" s="16">
        <f>G62-G63</f>
        <v>20</v>
      </c>
      <c r="H64" s="66">
        <f>H59+H61</f>
        <v>20</v>
      </c>
      <c r="I64" s="16">
        <f t="shared" si="1"/>
        <v>355.20000000000005</v>
      </c>
      <c r="J64" s="67">
        <f>J59+J61</f>
        <v>177.6</v>
      </c>
    </row>
    <row r="65" spans="1:10" ht="18" x14ac:dyDescent="0.25">
      <c r="B65" s="22" t="s">
        <v>40</v>
      </c>
      <c r="C65" s="16">
        <f>0.8*D61</f>
        <v>0</v>
      </c>
      <c r="D65" s="23"/>
      <c r="E65" s="16">
        <f>0.8*F61</f>
        <v>8.4800000000000022</v>
      </c>
      <c r="F65" s="23"/>
      <c r="G65" s="16">
        <f>0.8*H61</f>
        <v>16</v>
      </c>
      <c r="H65" s="27"/>
      <c r="I65" s="16">
        <f t="shared" si="1"/>
        <v>24.480000000000004</v>
      </c>
    </row>
    <row r="66" spans="1:10" ht="18" x14ac:dyDescent="0.25">
      <c r="B66" s="22" t="s">
        <v>5</v>
      </c>
      <c r="C66" s="16">
        <f>C64-C65</f>
        <v>100</v>
      </c>
      <c r="D66" s="23"/>
      <c r="E66" s="16">
        <f>E64-E65</f>
        <v>49.11999999999999</v>
      </c>
      <c r="F66" s="23"/>
      <c r="G66" s="16">
        <f>G64-G65</f>
        <v>4</v>
      </c>
      <c r="H66" s="27"/>
      <c r="I66" s="16">
        <f t="shared" si="1"/>
        <v>153.12</v>
      </c>
    </row>
    <row r="67" spans="1:10" ht="18" x14ac:dyDescent="0.25">
      <c r="B67" s="22" t="s">
        <v>41</v>
      </c>
      <c r="C67" s="16">
        <f>C66</f>
        <v>100</v>
      </c>
      <c r="D67" s="23"/>
      <c r="E67" s="16">
        <f>E66</f>
        <v>49.11999999999999</v>
      </c>
      <c r="F67" s="23"/>
      <c r="G67" s="16">
        <f>G66</f>
        <v>4</v>
      </c>
      <c r="H67" s="27"/>
      <c r="I67" s="16">
        <f t="shared" si="1"/>
        <v>153.12</v>
      </c>
    </row>
    <row r="68" spans="1:10" ht="18" x14ac:dyDescent="0.25">
      <c r="B68" s="22" t="s">
        <v>5</v>
      </c>
      <c r="C68" s="16">
        <f>C66-C67</f>
        <v>0</v>
      </c>
      <c r="D68" s="23"/>
      <c r="E68" s="16">
        <f>E66-E67</f>
        <v>0</v>
      </c>
      <c r="F68" s="23"/>
      <c r="G68" s="16">
        <f>G66-G67</f>
        <v>0</v>
      </c>
      <c r="H68" s="27"/>
      <c r="I68" s="16">
        <f t="shared" si="1"/>
        <v>0</v>
      </c>
    </row>
    <row r="69" spans="1:10" ht="15" x14ac:dyDescent="0.25">
      <c r="A69" s="10" t="s">
        <v>10</v>
      </c>
      <c r="B69" s="28">
        <f>I67</f>
        <v>153.12</v>
      </c>
      <c r="C69" s="5" t="s">
        <v>42</v>
      </c>
      <c r="G69" s="5"/>
      <c r="H69" s="5"/>
    </row>
    <row r="70" spans="1:10" ht="15" x14ac:dyDescent="0.25">
      <c r="A70" s="10" t="s">
        <v>12</v>
      </c>
      <c r="B70" s="28">
        <f>I57</f>
        <v>150</v>
      </c>
      <c r="C70" s="5" t="s">
        <v>22</v>
      </c>
      <c r="G70" s="5"/>
      <c r="H70" s="5"/>
    </row>
    <row r="71" spans="1:10" ht="15" x14ac:dyDescent="0.25">
      <c r="A71" s="10" t="s">
        <v>14</v>
      </c>
      <c r="B71" s="28">
        <f>I65</f>
        <v>24.480000000000004</v>
      </c>
      <c r="C71" s="5" t="s">
        <v>40</v>
      </c>
      <c r="G71" s="5"/>
      <c r="H71" s="5"/>
    </row>
    <row r="72" spans="1:10" ht="15" x14ac:dyDescent="0.25">
      <c r="A72" s="10" t="s">
        <v>15</v>
      </c>
      <c r="B72" s="28">
        <f>I63</f>
        <v>122.4</v>
      </c>
      <c r="C72" s="5" t="s">
        <v>16</v>
      </c>
      <c r="G72" s="5"/>
      <c r="H72" s="5"/>
    </row>
    <row r="73" spans="1:10" ht="12.75" x14ac:dyDescent="0.2">
      <c r="B73" s="8"/>
      <c r="G73" s="5"/>
      <c r="H73" s="5"/>
    </row>
    <row r="74" spans="1:10" ht="12.75" x14ac:dyDescent="0.2">
      <c r="B74" s="8"/>
      <c r="G74" s="5"/>
      <c r="H74" s="5"/>
    </row>
    <row r="75" spans="1:10" ht="18" x14ac:dyDescent="0.25">
      <c r="B75" s="52" t="s">
        <v>78</v>
      </c>
      <c r="C75" s="53"/>
      <c r="D75" s="53"/>
      <c r="E75" s="53"/>
      <c r="G75" s="5"/>
      <c r="H75" s="5"/>
    </row>
    <row r="76" spans="1:10" ht="18" x14ac:dyDescent="0.25">
      <c r="A76" s="68">
        <v>5</v>
      </c>
      <c r="B76" s="1"/>
      <c r="C76" s="17">
        <v>40544</v>
      </c>
      <c r="D76" s="23"/>
      <c r="E76" s="17">
        <v>40551</v>
      </c>
      <c r="F76" s="23"/>
      <c r="G76" s="17">
        <v>40558</v>
      </c>
      <c r="H76" s="27"/>
      <c r="I76" s="23"/>
    </row>
    <row r="77" spans="1:10" ht="18" x14ac:dyDescent="0.25">
      <c r="B77" s="1" t="s">
        <v>1</v>
      </c>
      <c r="C77" s="16">
        <v>300</v>
      </c>
      <c r="D77" s="23"/>
      <c r="E77" s="16">
        <v>250</v>
      </c>
      <c r="F77" s="23"/>
      <c r="G77" s="16">
        <v>200</v>
      </c>
      <c r="H77" s="27"/>
      <c r="I77" s="16">
        <f t="shared" ref="I77:I89" si="2">SUM(C77:H77)</f>
        <v>750</v>
      </c>
    </row>
    <row r="78" spans="1:10" ht="18" x14ac:dyDescent="0.25">
      <c r="B78" s="1" t="s">
        <v>2</v>
      </c>
      <c r="C78" s="16">
        <v>50</v>
      </c>
      <c r="D78" s="23"/>
      <c r="E78" s="16">
        <v>50</v>
      </c>
      <c r="F78" s="23"/>
      <c r="G78" s="16">
        <v>50</v>
      </c>
      <c r="H78" s="27"/>
      <c r="I78" s="16">
        <f t="shared" si="2"/>
        <v>150</v>
      </c>
    </row>
    <row r="79" spans="1:10" ht="18" x14ac:dyDescent="0.25">
      <c r="B79" s="1" t="s">
        <v>3</v>
      </c>
      <c r="C79" s="16">
        <f>C77-C78</f>
        <v>250</v>
      </c>
      <c r="D79" s="23"/>
      <c r="E79" s="16">
        <f>E77-E78</f>
        <v>200</v>
      </c>
      <c r="F79" s="23"/>
      <c r="G79" s="16">
        <f>G77-G78</f>
        <v>150</v>
      </c>
      <c r="H79" s="27"/>
      <c r="I79" s="16">
        <f t="shared" si="2"/>
        <v>600</v>
      </c>
    </row>
    <row r="80" spans="1:10" ht="18" x14ac:dyDescent="0.25">
      <c r="B80" s="1" t="s">
        <v>4</v>
      </c>
      <c r="C80" s="23"/>
      <c r="D80" s="16">
        <v>147</v>
      </c>
      <c r="E80" s="23"/>
      <c r="F80" s="16">
        <v>0</v>
      </c>
      <c r="G80" s="27"/>
      <c r="H80" s="16">
        <v>0</v>
      </c>
      <c r="J80" s="16">
        <f>SUM(C80:H80)</f>
        <v>147</v>
      </c>
    </row>
    <row r="81" spans="1:10" ht="18" x14ac:dyDescent="0.25">
      <c r="B81" s="1" t="s">
        <v>5</v>
      </c>
      <c r="C81" s="16">
        <f>C79</f>
        <v>250</v>
      </c>
      <c r="D81" s="23"/>
      <c r="E81" s="16">
        <f>E79</f>
        <v>200</v>
      </c>
      <c r="F81" s="23"/>
      <c r="G81" s="16">
        <f>G79</f>
        <v>150</v>
      </c>
      <c r="H81" s="27"/>
      <c r="I81" s="16">
        <f t="shared" si="2"/>
        <v>600</v>
      </c>
    </row>
    <row r="82" spans="1:10" ht="18" x14ac:dyDescent="0.25">
      <c r="B82" s="1" t="s">
        <v>6</v>
      </c>
      <c r="C82" s="23"/>
      <c r="D82" s="16">
        <f>0.2*(C79-D80)</f>
        <v>20.6</v>
      </c>
      <c r="E82" s="23"/>
      <c r="F82" s="16">
        <f>0.2*(E79-F80)</f>
        <v>40</v>
      </c>
      <c r="G82" s="27"/>
      <c r="H82" s="16">
        <f>0.2*(G79-H80)</f>
        <v>30</v>
      </c>
      <c r="J82" s="16">
        <f>0.2*(I79-J80)</f>
        <v>90.600000000000009</v>
      </c>
    </row>
    <row r="83" spans="1:10" ht="18" x14ac:dyDescent="0.25">
      <c r="B83" s="1" t="s">
        <v>5</v>
      </c>
      <c r="C83" s="16">
        <f>C81</f>
        <v>250</v>
      </c>
      <c r="D83" s="23"/>
      <c r="E83" s="16">
        <f>E81</f>
        <v>200</v>
      </c>
      <c r="F83" s="23"/>
      <c r="G83" s="16">
        <f>G81</f>
        <v>150</v>
      </c>
      <c r="H83" s="27"/>
      <c r="I83" s="16">
        <f t="shared" si="2"/>
        <v>600</v>
      </c>
    </row>
    <row r="84" spans="1:10" ht="18" x14ac:dyDescent="0.25">
      <c r="B84" s="1" t="s">
        <v>7</v>
      </c>
      <c r="C84" s="16">
        <f>0.8*(C79-D80)</f>
        <v>82.4</v>
      </c>
      <c r="D84" s="23"/>
      <c r="E84" s="16">
        <f>0.8*(E79-F80)</f>
        <v>160</v>
      </c>
      <c r="F84" s="23"/>
      <c r="G84" s="16">
        <f>0.8*(G79-H80)</f>
        <v>120</v>
      </c>
      <c r="H84" s="27"/>
      <c r="I84" s="16">
        <f t="shared" si="2"/>
        <v>362.4</v>
      </c>
    </row>
    <row r="85" spans="1:10" ht="18" x14ac:dyDescent="0.25">
      <c r="B85" s="1" t="s">
        <v>5</v>
      </c>
      <c r="C85" s="16">
        <f>C83-C84</f>
        <v>167.6</v>
      </c>
      <c r="D85" s="65">
        <f>D80+D82</f>
        <v>167.6</v>
      </c>
      <c r="E85" s="16">
        <f>E83-E84</f>
        <v>40</v>
      </c>
      <c r="F85" s="65">
        <f>F80+F82</f>
        <v>40</v>
      </c>
      <c r="G85" s="16">
        <f>G83-G84</f>
        <v>30</v>
      </c>
      <c r="H85" s="66">
        <f>H80+H82</f>
        <v>30</v>
      </c>
      <c r="I85" s="16">
        <f>I83-I84</f>
        <v>237.60000000000002</v>
      </c>
      <c r="J85" s="67">
        <f>J80+J82</f>
        <v>237.60000000000002</v>
      </c>
    </row>
    <row r="86" spans="1:10" ht="18" x14ac:dyDescent="0.25">
      <c r="B86" s="1" t="s">
        <v>43</v>
      </c>
      <c r="C86" s="16">
        <f>0.8*D82</f>
        <v>16.48</v>
      </c>
      <c r="D86" s="23"/>
      <c r="E86" s="16">
        <f>0.8*F82</f>
        <v>32</v>
      </c>
      <c r="F86" s="23"/>
      <c r="G86" s="16">
        <f>0.8*H82</f>
        <v>24</v>
      </c>
      <c r="H86" s="27"/>
      <c r="I86" s="16">
        <f>0.8*J82</f>
        <v>72.48</v>
      </c>
    </row>
    <row r="87" spans="1:10" ht="18" x14ac:dyDescent="0.25">
      <c r="B87" s="1" t="s">
        <v>5</v>
      </c>
      <c r="C87" s="16">
        <f>C85-C86</f>
        <v>151.12</v>
      </c>
      <c r="D87" s="23"/>
      <c r="E87" s="16">
        <f>E85-E86</f>
        <v>8</v>
      </c>
      <c r="F87" s="23"/>
      <c r="G87" s="16">
        <f>G85-G86</f>
        <v>6</v>
      </c>
      <c r="H87" s="27"/>
      <c r="I87" s="16">
        <f>I85-I86</f>
        <v>165.12</v>
      </c>
    </row>
    <row r="88" spans="1:10" ht="18" x14ac:dyDescent="0.25">
      <c r="B88" s="1" t="s">
        <v>41</v>
      </c>
      <c r="C88" s="16">
        <f>C87</f>
        <v>151.12</v>
      </c>
      <c r="D88" s="23"/>
      <c r="E88" s="16">
        <f>E87</f>
        <v>8</v>
      </c>
      <c r="F88" s="23"/>
      <c r="G88" s="16">
        <f>G87</f>
        <v>6</v>
      </c>
      <c r="H88" s="27"/>
      <c r="I88" s="16">
        <f t="shared" si="2"/>
        <v>165.12</v>
      </c>
    </row>
    <row r="89" spans="1:10" ht="18" x14ac:dyDescent="0.25">
      <c r="B89" s="1" t="s">
        <v>5</v>
      </c>
      <c r="C89" s="16">
        <f>C87-C88</f>
        <v>0</v>
      </c>
      <c r="D89" s="23"/>
      <c r="E89" s="16">
        <f>E87-E88</f>
        <v>0</v>
      </c>
      <c r="F89" s="23"/>
      <c r="G89" s="16">
        <f>G87-G88</f>
        <v>0</v>
      </c>
      <c r="H89" s="27"/>
      <c r="I89" s="16">
        <f t="shared" si="2"/>
        <v>0</v>
      </c>
    </row>
    <row r="90" spans="1:10" ht="15" x14ac:dyDescent="0.25">
      <c r="A90" s="10" t="s">
        <v>10</v>
      </c>
      <c r="B90" s="28">
        <f>I84</f>
        <v>362.4</v>
      </c>
      <c r="C90" s="5" t="s">
        <v>16</v>
      </c>
      <c r="G90" s="5"/>
      <c r="H90" s="5"/>
    </row>
    <row r="91" spans="1:10" ht="15" x14ac:dyDescent="0.25">
      <c r="A91" s="10" t="s">
        <v>12</v>
      </c>
      <c r="B91" s="28">
        <f>I88</f>
        <v>165.12</v>
      </c>
      <c r="C91" s="5" t="s">
        <v>44</v>
      </c>
      <c r="G91" s="5"/>
      <c r="H91" s="5"/>
    </row>
    <row r="92" spans="1:10" ht="15" x14ac:dyDescent="0.25">
      <c r="A92" s="10" t="s">
        <v>14</v>
      </c>
      <c r="B92" s="28">
        <f>I78</f>
        <v>150</v>
      </c>
      <c r="C92" s="5" t="s">
        <v>22</v>
      </c>
      <c r="G92" s="5"/>
      <c r="H92" s="5"/>
    </row>
    <row r="93" spans="1:10" ht="15" x14ac:dyDescent="0.25">
      <c r="A93" s="10" t="s">
        <v>15</v>
      </c>
      <c r="B93" s="28">
        <f>I86</f>
        <v>72.48</v>
      </c>
      <c r="C93" s="5" t="s">
        <v>43</v>
      </c>
      <c r="G93" s="5"/>
      <c r="H93" s="5"/>
    </row>
    <row r="94" spans="1:10" ht="12.75" x14ac:dyDescent="0.2">
      <c r="B94" s="8"/>
      <c r="G94" s="5"/>
      <c r="H94" s="5"/>
    </row>
    <row r="95" spans="1:10" ht="18" x14ac:dyDescent="0.25">
      <c r="A95" s="68">
        <v>6</v>
      </c>
      <c r="B95" s="22" t="s">
        <v>45</v>
      </c>
      <c r="C95" t="s">
        <v>46</v>
      </c>
      <c r="G95" s="5"/>
      <c r="H95" s="5"/>
    </row>
    <row r="96" spans="1:10" ht="18" x14ac:dyDescent="0.25">
      <c r="B96" s="1" t="s">
        <v>1</v>
      </c>
      <c r="C96" s="16">
        <v>175</v>
      </c>
      <c r="G96" s="5"/>
      <c r="H96" s="5"/>
    </row>
    <row r="97" spans="1:8" ht="18" x14ac:dyDescent="0.25">
      <c r="B97" s="1" t="s">
        <v>2</v>
      </c>
      <c r="C97" s="16">
        <f>C96-C98</f>
        <v>50</v>
      </c>
      <c r="G97" s="5"/>
      <c r="H97" s="5"/>
    </row>
    <row r="98" spans="1:8" ht="18" x14ac:dyDescent="0.25">
      <c r="B98" s="1" t="s">
        <v>3</v>
      </c>
      <c r="C98" s="16">
        <v>125</v>
      </c>
      <c r="G98" s="5"/>
      <c r="H98" s="5"/>
    </row>
    <row r="99" spans="1:8" ht="18" x14ac:dyDescent="0.25">
      <c r="B99" s="1" t="s">
        <v>47</v>
      </c>
      <c r="C99" s="16">
        <f>C98</f>
        <v>125</v>
      </c>
      <c r="G99" s="5"/>
      <c r="H99" s="5"/>
    </row>
    <row r="100" spans="1:8" ht="18" x14ac:dyDescent="0.25">
      <c r="B100" s="1" t="s">
        <v>5</v>
      </c>
      <c r="C100" s="16">
        <f>C98-C99</f>
        <v>0</v>
      </c>
      <c r="G100" s="5"/>
      <c r="H100" s="5"/>
    </row>
    <row r="101" spans="1:8" ht="18" x14ac:dyDescent="0.25">
      <c r="A101" s="10" t="s">
        <v>10</v>
      </c>
      <c r="B101" s="30">
        <v>0</v>
      </c>
      <c r="C101" s="23"/>
      <c r="G101" s="5"/>
      <c r="H101" s="5"/>
    </row>
    <row r="102" spans="1:8" ht="18" x14ac:dyDescent="0.25">
      <c r="A102" s="10" t="s">
        <v>12</v>
      </c>
      <c r="B102" s="30">
        <f>C97</f>
        <v>50</v>
      </c>
      <c r="C102" s="23"/>
      <c r="G102" s="5"/>
      <c r="H102" s="5"/>
    </row>
    <row r="103" spans="1:8" ht="18" x14ac:dyDescent="0.25">
      <c r="A103" s="10" t="s">
        <v>14</v>
      </c>
      <c r="B103" s="30">
        <f>C99</f>
        <v>125</v>
      </c>
      <c r="C103" s="23"/>
      <c r="G103" s="5"/>
      <c r="H103" s="5"/>
    </row>
    <row r="104" spans="1:8" ht="12.75" x14ac:dyDescent="0.2">
      <c r="B104" s="8"/>
      <c r="G104" s="5"/>
      <c r="H104" s="5"/>
    </row>
    <row r="105" spans="1:8" ht="18" x14ac:dyDescent="0.25">
      <c r="A105" s="68">
        <v>7</v>
      </c>
      <c r="B105" s="1" t="s">
        <v>45</v>
      </c>
      <c r="C105" s="27" t="s">
        <v>48</v>
      </c>
      <c r="G105" s="5"/>
      <c r="H105" s="5"/>
    </row>
    <row r="106" spans="1:8" ht="18" x14ac:dyDescent="0.25">
      <c r="B106" s="1" t="s">
        <v>1</v>
      </c>
      <c r="C106" s="16">
        <v>195</v>
      </c>
      <c r="G106" s="5"/>
      <c r="H106" s="5"/>
    </row>
    <row r="107" spans="1:8" ht="18" x14ac:dyDescent="0.25">
      <c r="B107" s="1" t="s">
        <v>2</v>
      </c>
      <c r="C107" s="16">
        <f>C106-C108</f>
        <v>20</v>
      </c>
      <c r="G107" s="5"/>
      <c r="H107" s="5"/>
    </row>
    <row r="108" spans="1:8" ht="18" x14ac:dyDescent="0.25">
      <c r="B108" s="1" t="s">
        <v>3</v>
      </c>
      <c r="C108" s="16">
        <v>175</v>
      </c>
      <c r="G108" s="5"/>
      <c r="H108" s="5"/>
    </row>
    <row r="109" spans="1:8" ht="18" x14ac:dyDescent="0.25">
      <c r="B109" s="1" t="s">
        <v>45</v>
      </c>
      <c r="C109" s="16">
        <f>C108</f>
        <v>175</v>
      </c>
      <c r="G109" s="5"/>
      <c r="H109" s="5"/>
    </row>
    <row r="110" spans="1:8" ht="18" x14ac:dyDescent="0.25">
      <c r="B110" s="1" t="s">
        <v>5</v>
      </c>
      <c r="C110" s="16">
        <f>C108-C109</f>
        <v>0</v>
      </c>
      <c r="G110" s="5"/>
      <c r="H110" s="5"/>
    </row>
    <row r="111" spans="1:8" ht="18" x14ac:dyDescent="0.25">
      <c r="A111" s="10" t="s">
        <v>10</v>
      </c>
      <c r="B111" s="30">
        <v>0</v>
      </c>
      <c r="C111" s="23"/>
      <c r="G111" s="5"/>
      <c r="H111" s="5"/>
    </row>
    <row r="112" spans="1:8" ht="18" x14ac:dyDescent="0.25">
      <c r="A112" s="10" t="s">
        <v>12</v>
      </c>
      <c r="B112" s="30">
        <f>C107</f>
        <v>20</v>
      </c>
      <c r="C112" s="23"/>
      <c r="G112" s="5"/>
      <c r="H112" s="5"/>
    </row>
    <row r="113" spans="1:8" ht="18" x14ac:dyDescent="0.25">
      <c r="A113" s="10" t="s">
        <v>14</v>
      </c>
      <c r="B113" s="30">
        <f>C109</f>
        <v>175</v>
      </c>
      <c r="C113" s="23"/>
      <c r="G113" s="5"/>
      <c r="H113" s="5"/>
    </row>
    <row r="114" spans="1:8" ht="12.75" x14ac:dyDescent="0.2">
      <c r="B114" s="8"/>
      <c r="G114" s="5"/>
      <c r="H114" s="5"/>
    </row>
    <row r="115" spans="1:8" ht="12.75" x14ac:dyDescent="0.2">
      <c r="B115" s="8"/>
      <c r="G115" s="5"/>
      <c r="H115" s="5"/>
    </row>
    <row r="116" spans="1:8" ht="15" x14ac:dyDescent="0.25">
      <c r="A116" s="10">
        <v>8</v>
      </c>
      <c r="B116" s="22" t="s">
        <v>49</v>
      </c>
      <c r="G116" s="5"/>
      <c r="H116" s="5"/>
    </row>
    <row r="117" spans="1:8" ht="18" x14ac:dyDescent="0.25">
      <c r="B117" s="1" t="s">
        <v>1</v>
      </c>
      <c r="C117" s="16">
        <v>285</v>
      </c>
      <c r="G117" s="5"/>
      <c r="H117" s="5"/>
    </row>
    <row r="118" spans="1:8" ht="18" x14ac:dyDescent="0.25">
      <c r="B118" s="1" t="s">
        <v>2</v>
      </c>
      <c r="C118" s="16">
        <f>C117-C119</f>
        <v>135</v>
      </c>
      <c r="G118" s="5"/>
      <c r="H118" s="5"/>
    </row>
    <row r="119" spans="1:8" ht="18" x14ac:dyDescent="0.25">
      <c r="B119" s="1" t="s">
        <v>3</v>
      </c>
      <c r="C119" s="16">
        <v>150</v>
      </c>
      <c r="G119" s="5"/>
      <c r="H119" s="5"/>
    </row>
    <row r="120" spans="1:8" ht="18" x14ac:dyDescent="0.25">
      <c r="B120" s="1" t="s">
        <v>18</v>
      </c>
      <c r="C120" s="16">
        <v>0</v>
      </c>
      <c r="G120" s="5"/>
      <c r="H120" s="5"/>
    </row>
    <row r="121" spans="1:8" ht="18" x14ac:dyDescent="0.25">
      <c r="B121" s="1" t="s">
        <v>5</v>
      </c>
      <c r="C121" s="16">
        <f>C119-C120</f>
        <v>150</v>
      </c>
      <c r="G121" s="5"/>
      <c r="H121" s="5"/>
    </row>
    <row r="122" spans="1:8" ht="18" x14ac:dyDescent="0.25">
      <c r="B122" s="1" t="s">
        <v>50</v>
      </c>
      <c r="C122" s="16">
        <f>C121</f>
        <v>150</v>
      </c>
      <c r="G122" s="5"/>
      <c r="H122" s="5"/>
    </row>
    <row r="123" spans="1:8" ht="18" x14ac:dyDescent="0.25">
      <c r="B123" s="1" t="s">
        <v>5</v>
      </c>
      <c r="C123" s="16">
        <f>C121-C122</f>
        <v>0</v>
      </c>
      <c r="G123" s="5"/>
      <c r="H123" s="5"/>
    </row>
    <row r="124" spans="1:8" ht="18" x14ac:dyDescent="0.25">
      <c r="A124" s="10" t="s">
        <v>10</v>
      </c>
      <c r="B124" s="30">
        <f>C120</f>
        <v>0</v>
      </c>
      <c r="C124" s="23"/>
      <c r="G124" s="5"/>
      <c r="H124" s="5"/>
    </row>
    <row r="125" spans="1:8" ht="18" x14ac:dyDescent="0.25">
      <c r="A125" s="10" t="s">
        <v>12</v>
      </c>
      <c r="B125" s="30">
        <f>C118</f>
        <v>135</v>
      </c>
      <c r="C125" s="23"/>
      <c r="G125" s="5"/>
      <c r="H125" s="5"/>
    </row>
    <row r="126" spans="1:8" ht="18" x14ac:dyDescent="0.25">
      <c r="A126" s="10" t="s">
        <v>14</v>
      </c>
      <c r="B126" s="30">
        <f>C122</f>
        <v>150</v>
      </c>
      <c r="C126" s="23"/>
      <c r="G126" s="5"/>
      <c r="H126" s="5"/>
    </row>
    <row r="127" spans="1:8" ht="12.75" x14ac:dyDescent="0.2">
      <c r="B127" s="8"/>
      <c r="G127" s="5"/>
      <c r="H127" s="5"/>
    </row>
    <row r="128" spans="1:8" ht="14.25" x14ac:dyDescent="0.2">
      <c r="B128" s="8"/>
      <c r="D128" s="12" t="s">
        <v>51</v>
      </c>
      <c r="G128" s="5"/>
      <c r="H128" s="5"/>
    </row>
    <row r="129" spans="1:8" ht="18" x14ac:dyDescent="0.25">
      <c r="A129" s="10">
        <v>9</v>
      </c>
      <c r="B129" s="54" t="s">
        <v>52</v>
      </c>
      <c r="C129" s="53"/>
      <c r="D129" s="16">
        <v>135</v>
      </c>
      <c r="G129" s="5"/>
      <c r="H129" s="5"/>
    </row>
    <row r="130" spans="1:8" ht="18" x14ac:dyDescent="0.25">
      <c r="B130" s="1" t="s">
        <v>1</v>
      </c>
      <c r="C130" s="16">
        <v>300</v>
      </c>
      <c r="D130" s="23"/>
      <c r="G130" s="5"/>
      <c r="H130" s="5"/>
    </row>
    <row r="131" spans="1:8" ht="18" x14ac:dyDescent="0.25">
      <c r="B131" s="1" t="s">
        <v>2</v>
      </c>
      <c r="C131" s="16">
        <v>75</v>
      </c>
      <c r="D131" s="23"/>
      <c r="G131" s="5"/>
      <c r="H131" s="5"/>
    </row>
    <row r="132" spans="1:8" ht="18" x14ac:dyDescent="0.25">
      <c r="B132" s="1" t="s">
        <v>3</v>
      </c>
      <c r="C132" s="16">
        <f>C130-C131</f>
        <v>225</v>
      </c>
      <c r="D132" s="23"/>
      <c r="G132" s="5"/>
      <c r="H132" s="5"/>
    </row>
    <row r="133" spans="1:8" ht="18" x14ac:dyDescent="0.25">
      <c r="B133" s="1" t="s">
        <v>4</v>
      </c>
      <c r="C133" s="23"/>
      <c r="D133" s="16">
        <f>147-D129</f>
        <v>12</v>
      </c>
      <c r="G133" s="5"/>
      <c r="H133" s="5"/>
    </row>
    <row r="134" spans="1:8" ht="18" x14ac:dyDescent="0.25">
      <c r="B134" s="1" t="s">
        <v>5</v>
      </c>
      <c r="C134" s="16">
        <f>C132</f>
        <v>225</v>
      </c>
      <c r="D134" s="23"/>
      <c r="G134" s="5"/>
      <c r="H134" s="5"/>
    </row>
    <row r="135" spans="1:8" ht="18" x14ac:dyDescent="0.25">
      <c r="B135" s="1" t="s">
        <v>6</v>
      </c>
      <c r="C135" s="23"/>
      <c r="D135" s="16">
        <f>0.2*(C132-D133)</f>
        <v>42.6</v>
      </c>
      <c r="G135" s="5"/>
      <c r="H135" s="5"/>
    </row>
    <row r="136" spans="1:8" ht="18" x14ac:dyDescent="0.25">
      <c r="B136" s="1" t="s">
        <v>5</v>
      </c>
      <c r="C136" s="16">
        <f>C134</f>
        <v>225</v>
      </c>
      <c r="D136" s="23"/>
      <c r="G136" s="5"/>
      <c r="H136" s="5"/>
    </row>
    <row r="137" spans="1:8" ht="18" x14ac:dyDescent="0.25">
      <c r="B137" s="1" t="s">
        <v>7</v>
      </c>
      <c r="C137" s="16">
        <f>0.8*(C132-D133)</f>
        <v>170.4</v>
      </c>
      <c r="D137" s="23"/>
      <c r="G137" s="5"/>
      <c r="H137" s="5"/>
    </row>
    <row r="138" spans="1:8" ht="18" x14ac:dyDescent="0.25">
      <c r="B138" s="1" t="s">
        <v>5</v>
      </c>
      <c r="C138" s="16">
        <f>C136-C137</f>
        <v>54.599999999999994</v>
      </c>
      <c r="D138" s="23"/>
      <c r="G138" s="5"/>
      <c r="H138" s="5"/>
    </row>
    <row r="139" spans="1:8" ht="18" x14ac:dyDescent="0.25">
      <c r="B139" s="1" t="s">
        <v>40</v>
      </c>
      <c r="C139" s="16">
        <f>0.8*D135</f>
        <v>34.080000000000005</v>
      </c>
      <c r="D139" s="23"/>
      <c r="G139" s="5"/>
      <c r="H139" s="5"/>
    </row>
    <row r="140" spans="1:8" ht="18" x14ac:dyDescent="0.25">
      <c r="B140" s="1" t="s">
        <v>5</v>
      </c>
      <c r="C140" s="16">
        <f>C138-C139</f>
        <v>20.519999999999989</v>
      </c>
      <c r="D140" s="23"/>
      <c r="G140" s="5"/>
      <c r="H140" s="5"/>
    </row>
    <row r="141" spans="1:8" ht="18" x14ac:dyDescent="0.25">
      <c r="B141" s="1" t="s">
        <v>41</v>
      </c>
      <c r="C141" s="16">
        <f>C140</f>
        <v>20.519999999999989</v>
      </c>
      <c r="D141" s="23"/>
      <c r="G141" s="5"/>
      <c r="H141" s="5"/>
    </row>
    <row r="142" spans="1:8" ht="18" x14ac:dyDescent="0.25">
      <c r="B142" s="1" t="s">
        <v>5</v>
      </c>
      <c r="C142" s="16">
        <f>C140-C141</f>
        <v>0</v>
      </c>
      <c r="D142" s="23"/>
      <c r="G142" s="5"/>
      <c r="H142" s="5"/>
    </row>
    <row r="143" spans="1:8" ht="18" x14ac:dyDescent="0.25">
      <c r="A143" s="10" t="s">
        <v>10</v>
      </c>
      <c r="B143" s="30">
        <f>C141</f>
        <v>20.519999999999989</v>
      </c>
      <c r="C143" s="27" t="s">
        <v>53</v>
      </c>
      <c r="D143" s="23"/>
      <c r="G143" s="5"/>
      <c r="H143" s="5"/>
    </row>
    <row r="144" spans="1:8" ht="18" x14ac:dyDescent="0.25">
      <c r="A144" s="10" t="s">
        <v>12</v>
      </c>
      <c r="B144" s="30">
        <f>C132</f>
        <v>225</v>
      </c>
      <c r="C144" s="27" t="s">
        <v>54</v>
      </c>
      <c r="D144" s="23"/>
      <c r="G144" s="5"/>
      <c r="H144" s="5"/>
    </row>
    <row r="145" spans="1:8" ht="18" x14ac:dyDescent="0.25">
      <c r="A145" s="10" t="s">
        <v>14</v>
      </c>
      <c r="B145" s="30">
        <f>C137</f>
        <v>170.4</v>
      </c>
      <c r="C145" s="27" t="s">
        <v>16</v>
      </c>
      <c r="D145" s="23"/>
      <c r="G145" s="5"/>
      <c r="H145" s="5"/>
    </row>
    <row r="146" spans="1:8" ht="18" x14ac:dyDescent="0.25">
      <c r="A146" s="10" t="s">
        <v>15</v>
      </c>
      <c r="B146" s="30">
        <f>C139</f>
        <v>34.080000000000005</v>
      </c>
      <c r="C146" s="27" t="s">
        <v>40</v>
      </c>
      <c r="D146" s="23"/>
      <c r="G146" s="5"/>
      <c r="H146" s="5"/>
    </row>
    <row r="147" spans="1:8" ht="12.75" x14ac:dyDescent="0.2">
      <c r="B147" s="8"/>
      <c r="G147" s="5"/>
      <c r="H147" s="5"/>
    </row>
    <row r="148" spans="1:8" ht="18" x14ac:dyDescent="0.25">
      <c r="A148" s="55" t="s">
        <v>55</v>
      </c>
      <c r="B148" s="56"/>
      <c r="C148" s="55"/>
      <c r="D148" s="41" t="s">
        <v>79</v>
      </c>
      <c r="E148" s="42">
        <v>1216</v>
      </c>
      <c r="F148" s="42">
        <v>304</v>
      </c>
      <c r="G148" s="43">
        <v>608</v>
      </c>
      <c r="H148" s="5"/>
    </row>
    <row r="149" spans="1:8" ht="18" x14ac:dyDescent="0.25">
      <c r="D149" s="48">
        <v>3500</v>
      </c>
      <c r="E149" s="23"/>
      <c r="F149" s="23"/>
      <c r="G149" s="27"/>
      <c r="H149" s="5"/>
    </row>
    <row r="150" spans="1:8" ht="18" x14ac:dyDescent="0.25">
      <c r="A150" s="29">
        <v>10</v>
      </c>
      <c r="B150" s="1" t="s">
        <v>56</v>
      </c>
      <c r="C150" s="18" t="s">
        <v>27</v>
      </c>
      <c r="D150" s="17" t="s">
        <v>28</v>
      </c>
      <c r="E150" s="17" t="s">
        <v>29</v>
      </c>
      <c r="F150" s="17" t="s">
        <v>30</v>
      </c>
      <c r="G150" s="27" t="s">
        <v>41</v>
      </c>
      <c r="H150" s="5"/>
    </row>
    <row r="151" spans="1:8" ht="18" x14ac:dyDescent="0.25">
      <c r="A151" s="29" t="s">
        <v>35</v>
      </c>
      <c r="B151" s="46" t="s">
        <v>36</v>
      </c>
      <c r="C151" s="38">
        <v>60</v>
      </c>
      <c r="D151" s="39">
        <f>C151*D149</f>
        <v>210000</v>
      </c>
      <c r="E151" s="39">
        <f>E148</f>
        <v>1216</v>
      </c>
      <c r="F151" s="39">
        <f>D151-E151</f>
        <v>208784</v>
      </c>
      <c r="G151" s="47">
        <f>E151</f>
        <v>1216</v>
      </c>
      <c r="H151" s="5"/>
    </row>
    <row r="152" spans="1:8" ht="18" x14ac:dyDescent="0.25">
      <c r="A152" s="23"/>
      <c r="B152" s="1" t="s">
        <v>37</v>
      </c>
      <c r="C152" s="32">
        <v>30</v>
      </c>
      <c r="D152" s="16">
        <f>C152*D149</f>
        <v>105000</v>
      </c>
      <c r="E152" s="16">
        <f>F148*C152</f>
        <v>9120</v>
      </c>
      <c r="F152" s="16">
        <f>D152-E152</f>
        <v>95880</v>
      </c>
      <c r="G152" s="6">
        <f>E152</f>
        <v>9120</v>
      </c>
      <c r="H152" s="5"/>
    </row>
    <row r="153" spans="1:8" ht="18" x14ac:dyDescent="0.25">
      <c r="A153" s="23"/>
      <c r="B153" s="15" t="s">
        <v>57</v>
      </c>
      <c r="C153" s="32">
        <v>60</v>
      </c>
      <c r="D153" s="16">
        <f>C153*D149</f>
        <v>210000</v>
      </c>
      <c r="E153" s="16">
        <f>G148*C153</f>
        <v>36480</v>
      </c>
      <c r="F153" s="16">
        <f>D153-E153</f>
        <v>173520</v>
      </c>
      <c r="G153" s="6">
        <f>E153</f>
        <v>36480</v>
      </c>
      <c r="H153" s="5"/>
    </row>
    <row r="154" spans="1:8" ht="18" x14ac:dyDescent="0.25">
      <c r="A154" s="23"/>
      <c r="B154" s="44" t="s">
        <v>58</v>
      </c>
      <c r="C154" s="34">
        <v>14</v>
      </c>
      <c r="D154" s="35">
        <f>C154*D149</f>
        <v>49000</v>
      </c>
      <c r="E154" s="35">
        <f>D154</f>
        <v>49000</v>
      </c>
      <c r="F154" s="35">
        <f>D154-E154</f>
        <v>0</v>
      </c>
      <c r="G154" s="45">
        <f>E154</f>
        <v>49000</v>
      </c>
      <c r="H154" s="5"/>
    </row>
    <row r="155" spans="1:8" ht="18" x14ac:dyDescent="0.25">
      <c r="A155" s="23"/>
      <c r="B155" s="1" t="s">
        <v>38</v>
      </c>
      <c r="C155" s="32">
        <f>SUM(C151:C154)</f>
        <v>164</v>
      </c>
      <c r="D155" s="3">
        <f>SUM(D151:D154)</f>
        <v>574000</v>
      </c>
      <c r="E155" s="3">
        <f>SUM(E151:E154)</f>
        <v>95816</v>
      </c>
      <c r="F155" s="16">
        <f>D155-E155</f>
        <v>478184</v>
      </c>
      <c r="G155" s="6">
        <f>E155</f>
        <v>95816</v>
      </c>
      <c r="H155" s="5"/>
    </row>
    <row r="156" spans="1:8" ht="18" x14ac:dyDescent="0.25">
      <c r="A156" s="29" t="s">
        <v>10</v>
      </c>
      <c r="B156" s="30">
        <f>G155</f>
        <v>95816</v>
      </c>
      <c r="C156" s="23"/>
      <c r="D156" s="23"/>
      <c r="E156" s="23"/>
      <c r="F156" s="23"/>
      <c r="G156" s="27"/>
      <c r="H156" s="5"/>
    </row>
    <row r="157" spans="1:8" ht="18" x14ac:dyDescent="0.25">
      <c r="A157" s="29" t="s">
        <v>12</v>
      </c>
      <c r="B157" s="30">
        <f>F155</f>
        <v>478184</v>
      </c>
      <c r="C157" s="23"/>
      <c r="D157" s="23"/>
      <c r="E157" s="23"/>
      <c r="F157" s="23"/>
      <c r="G157" s="27"/>
      <c r="H157" s="5"/>
    </row>
    <row r="158" spans="1:8" ht="18" x14ac:dyDescent="0.25">
      <c r="A158" s="29" t="s">
        <v>14</v>
      </c>
      <c r="B158" s="30" t="s">
        <v>59</v>
      </c>
      <c r="C158" s="23"/>
      <c r="D158" s="23"/>
      <c r="E158" s="23"/>
      <c r="F158" s="23"/>
      <c r="G158" s="27"/>
      <c r="H158" s="5"/>
    </row>
    <row r="159" spans="1:8" ht="12.75" x14ac:dyDescent="0.2">
      <c r="B159" s="8"/>
      <c r="G159" s="5"/>
      <c r="H159" s="5"/>
    </row>
    <row r="160" spans="1:8" ht="18" x14ac:dyDescent="0.25">
      <c r="A160" s="23"/>
      <c r="B160" s="54" t="s">
        <v>60</v>
      </c>
      <c r="C160" s="57"/>
      <c r="D160" s="55"/>
      <c r="E160" s="55"/>
      <c r="F160" s="23"/>
      <c r="G160" s="27"/>
      <c r="H160" s="5"/>
    </row>
    <row r="161" spans="1:8" ht="18" x14ac:dyDescent="0.25">
      <c r="A161" s="29">
        <v>11</v>
      </c>
      <c r="B161" s="1"/>
      <c r="C161" s="17">
        <v>40820</v>
      </c>
      <c r="D161" s="23"/>
      <c r="E161" s="17">
        <v>40827</v>
      </c>
      <c r="F161" s="23"/>
      <c r="G161" s="27"/>
      <c r="H161" s="5"/>
    </row>
    <row r="162" spans="1:8" ht="18" x14ac:dyDescent="0.25">
      <c r="A162" s="23"/>
      <c r="B162" s="1" t="s">
        <v>1</v>
      </c>
      <c r="C162" s="16">
        <v>225</v>
      </c>
      <c r="D162" s="23"/>
      <c r="E162" s="16">
        <v>225</v>
      </c>
      <c r="F162" s="23"/>
      <c r="G162" s="16">
        <f t="shared" ref="G162:G172" si="3">SUM(C162:F162)</f>
        <v>450</v>
      </c>
      <c r="H162" s="5"/>
    </row>
    <row r="163" spans="1:8" ht="18" x14ac:dyDescent="0.25">
      <c r="A163" s="23"/>
      <c r="B163" s="1" t="s">
        <v>2</v>
      </c>
      <c r="C163" s="16">
        <f>C162-C164</f>
        <v>50</v>
      </c>
      <c r="D163" s="23"/>
      <c r="E163" s="16">
        <f>E162-E164</f>
        <v>50</v>
      </c>
      <c r="F163" s="23"/>
      <c r="G163" s="16">
        <f t="shared" si="3"/>
        <v>100</v>
      </c>
      <c r="H163" s="5"/>
    </row>
    <row r="164" spans="1:8" ht="18" x14ac:dyDescent="0.25">
      <c r="A164" s="23"/>
      <c r="B164" s="1" t="s">
        <v>3</v>
      </c>
      <c r="C164" s="16">
        <v>175</v>
      </c>
      <c r="D164" s="23"/>
      <c r="E164" s="16">
        <v>175</v>
      </c>
      <c r="F164" s="23"/>
      <c r="G164" s="16">
        <f t="shared" si="3"/>
        <v>350</v>
      </c>
      <c r="H164" s="5"/>
    </row>
    <row r="165" spans="1:8" ht="18" x14ac:dyDescent="0.25">
      <c r="A165" s="23"/>
      <c r="B165" s="1" t="s">
        <v>4</v>
      </c>
      <c r="C165" s="23"/>
      <c r="D165" s="16">
        <v>150</v>
      </c>
      <c r="E165" s="23"/>
      <c r="F165" s="16">
        <v>0</v>
      </c>
      <c r="H165" s="16">
        <f>SUM(C165:F165)</f>
        <v>150</v>
      </c>
    </row>
    <row r="166" spans="1:8" ht="18" x14ac:dyDescent="0.25">
      <c r="A166" s="23"/>
      <c r="B166" s="1" t="s">
        <v>5</v>
      </c>
      <c r="C166" s="16">
        <f>C164</f>
        <v>175</v>
      </c>
      <c r="D166" s="23"/>
      <c r="E166" s="16">
        <f>E164</f>
        <v>175</v>
      </c>
      <c r="F166" s="23"/>
      <c r="G166" s="16">
        <f t="shared" si="3"/>
        <v>350</v>
      </c>
      <c r="H166" s="5"/>
    </row>
    <row r="167" spans="1:8" ht="18" x14ac:dyDescent="0.25">
      <c r="A167" s="23"/>
      <c r="B167" s="1" t="s">
        <v>6</v>
      </c>
      <c r="C167" s="23"/>
      <c r="D167" s="16">
        <f>0.25*(C164-D165)</f>
        <v>6.25</v>
      </c>
      <c r="E167" s="23"/>
      <c r="F167" s="16">
        <f>0.25*(E164-F165)</f>
        <v>43.75</v>
      </c>
      <c r="H167" s="16">
        <f>SUM(C167:F167)</f>
        <v>50</v>
      </c>
    </row>
    <row r="168" spans="1:8" ht="18" x14ac:dyDescent="0.25">
      <c r="A168" s="23"/>
      <c r="B168" s="1" t="s">
        <v>5</v>
      </c>
      <c r="C168" s="16">
        <f>C166</f>
        <v>175</v>
      </c>
      <c r="D168" s="23"/>
      <c r="E168" s="16">
        <f>E166</f>
        <v>175</v>
      </c>
      <c r="F168" s="23"/>
      <c r="G168" s="16">
        <f t="shared" si="3"/>
        <v>350</v>
      </c>
      <c r="H168" s="5"/>
    </row>
    <row r="169" spans="1:8" ht="18" x14ac:dyDescent="0.25">
      <c r="A169" s="23"/>
      <c r="B169" s="1" t="s">
        <v>61</v>
      </c>
      <c r="C169" s="16">
        <f>0.75*(C164-D165)</f>
        <v>18.75</v>
      </c>
      <c r="D169" s="23"/>
      <c r="E169" s="16">
        <f>0.75*(E164-F165)</f>
        <v>131.25</v>
      </c>
      <c r="F169" s="23"/>
      <c r="G169" s="16">
        <f t="shared" si="3"/>
        <v>150</v>
      </c>
      <c r="H169" s="5"/>
    </row>
    <row r="170" spans="1:8" ht="18" x14ac:dyDescent="0.25">
      <c r="A170" s="23"/>
      <c r="B170" s="1" t="s">
        <v>5</v>
      </c>
      <c r="C170" s="16">
        <f>C168-C169</f>
        <v>156.25</v>
      </c>
      <c r="D170" s="23"/>
      <c r="E170" s="16">
        <f>E168-E169</f>
        <v>43.75</v>
      </c>
      <c r="F170" s="23"/>
      <c r="G170" s="16">
        <f t="shared" si="3"/>
        <v>200</v>
      </c>
      <c r="H170" s="5"/>
    </row>
    <row r="171" spans="1:8" ht="18" x14ac:dyDescent="0.25">
      <c r="A171" s="23"/>
      <c r="B171" s="1" t="s">
        <v>41</v>
      </c>
      <c r="C171" s="16">
        <f>D165+D167</f>
        <v>156.25</v>
      </c>
      <c r="D171" s="23"/>
      <c r="E171" s="16">
        <f>F165+F167</f>
        <v>43.75</v>
      </c>
      <c r="F171" s="23"/>
      <c r="G171" s="16">
        <f t="shared" si="3"/>
        <v>200</v>
      </c>
      <c r="H171" s="5"/>
    </row>
    <row r="172" spans="1:8" ht="18" x14ac:dyDescent="0.25">
      <c r="A172" s="23"/>
      <c r="B172" s="1" t="s">
        <v>5</v>
      </c>
      <c r="C172" s="16">
        <f>C170-C171</f>
        <v>0</v>
      </c>
      <c r="D172" s="23"/>
      <c r="E172" s="16">
        <f>E170-E171</f>
        <v>0</v>
      </c>
      <c r="F172" s="23"/>
      <c r="G172" s="16">
        <f t="shared" si="3"/>
        <v>0</v>
      </c>
      <c r="H172" s="5"/>
    </row>
    <row r="173" spans="1:8" ht="18" x14ac:dyDescent="0.25">
      <c r="A173" s="29" t="s">
        <v>10</v>
      </c>
      <c r="B173" s="30">
        <f>G163</f>
        <v>100</v>
      </c>
      <c r="C173" s="27" t="s">
        <v>2</v>
      </c>
      <c r="D173" s="23"/>
      <c r="E173" s="23"/>
      <c r="F173" s="23"/>
      <c r="G173" s="27"/>
      <c r="H173" s="5"/>
    </row>
    <row r="174" spans="1:8" ht="18" x14ac:dyDescent="0.25">
      <c r="A174" s="29" t="s">
        <v>12</v>
      </c>
      <c r="B174" s="30">
        <f>G171</f>
        <v>200</v>
      </c>
      <c r="C174" s="27" t="s">
        <v>62</v>
      </c>
      <c r="D174" s="23"/>
      <c r="E174" s="23"/>
      <c r="F174" s="23"/>
      <c r="G174" s="27"/>
      <c r="H174" s="5"/>
    </row>
    <row r="175" spans="1:8" ht="18" x14ac:dyDescent="0.25">
      <c r="A175" s="29" t="s">
        <v>14</v>
      </c>
      <c r="B175" s="30">
        <f>G169</f>
        <v>150</v>
      </c>
      <c r="C175" s="27" t="s">
        <v>63</v>
      </c>
      <c r="D175" s="23"/>
      <c r="E175" s="23"/>
      <c r="F175" s="23"/>
      <c r="G175" s="27"/>
      <c r="H175" s="5"/>
    </row>
    <row r="176" spans="1:8" ht="31.5" customHeight="1" x14ac:dyDescent="0.25">
      <c r="A176" s="29" t="s">
        <v>15</v>
      </c>
      <c r="B176" s="30" t="s">
        <v>64</v>
      </c>
      <c r="C176" s="27" t="s">
        <v>65</v>
      </c>
      <c r="D176" s="23"/>
      <c r="E176" s="23"/>
      <c r="F176" s="23"/>
      <c r="G176" s="27"/>
      <c r="H176" s="5"/>
    </row>
    <row r="177" spans="1:9" ht="31.5" customHeight="1" x14ac:dyDescent="0.25">
      <c r="A177" s="29"/>
      <c r="B177" s="30"/>
      <c r="C177" s="23"/>
      <c r="D177" s="23"/>
      <c r="E177" s="23"/>
      <c r="F177" s="23"/>
      <c r="G177" s="27"/>
      <c r="H177" s="5"/>
    </row>
    <row r="178" spans="1:9" ht="31.5" customHeight="1" x14ac:dyDescent="0.25">
      <c r="A178" s="29"/>
      <c r="B178" s="30"/>
      <c r="C178" s="23"/>
      <c r="D178" s="23"/>
      <c r="E178" s="23"/>
      <c r="F178" s="23"/>
      <c r="G178" s="27"/>
      <c r="H178" s="5"/>
    </row>
    <row r="179" spans="1:9" ht="31.5" customHeight="1" x14ac:dyDescent="0.25">
      <c r="A179" s="29"/>
      <c r="B179" s="58" t="s">
        <v>66</v>
      </c>
      <c r="C179" s="59"/>
      <c r="D179" s="59"/>
      <c r="E179" s="55"/>
      <c r="F179" s="23"/>
      <c r="G179" s="27"/>
      <c r="H179" s="5"/>
    </row>
    <row r="180" spans="1:9" ht="31.5" customHeight="1" x14ac:dyDescent="0.25">
      <c r="A180" s="29">
        <v>12</v>
      </c>
      <c r="B180" s="30"/>
      <c r="C180" s="24" t="s">
        <v>18</v>
      </c>
      <c r="D180" s="6">
        <v>12</v>
      </c>
      <c r="E180" s="23"/>
      <c r="F180" s="23"/>
      <c r="G180" s="27"/>
      <c r="H180" s="5"/>
    </row>
    <row r="181" spans="1:9" ht="31.5" customHeight="1" x14ac:dyDescent="0.25">
      <c r="A181" s="2"/>
      <c r="B181" s="30"/>
      <c r="C181" s="6" t="s">
        <v>67</v>
      </c>
      <c r="D181" s="6" t="s">
        <v>68</v>
      </c>
      <c r="E181" s="27" t="s">
        <v>69</v>
      </c>
      <c r="F181" s="6"/>
      <c r="G181" s="6"/>
      <c r="H181" s="31"/>
      <c r="I181" s="31"/>
    </row>
    <row r="182" spans="1:9" ht="31.5" customHeight="1" x14ac:dyDescent="0.25">
      <c r="A182" s="2"/>
      <c r="B182" s="30" t="s">
        <v>70</v>
      </c>
      <c r="C182" s="6">
        <v>375</v>
      </c>
      <c r="D182" s="6">
        <v>275</v>
      </c>
      <c r="E182" s="6">
        <f t="shared" ref="E182:E188" si="4">C182+D182</f>
        <v>650</v>
      </c>
      <c r="F182" s="6"/>
      <c r="G182" s="6"/>
      <c r="H182" s="31"/>
      <c r="I182" s="31"/>
    </row>
    <row r="183" spans="1:9" ht="31.5" customHeight="1" x14ac:dyDescent="0.25">
      <c r="A183" s="2"/>
      <c r="B183" s="30" t="s">
        <v>2</v>
      </c>
      <c r="C183" s="6">
        <v>100</v>
      </c>
      <c r="D183" s="6">
        <v>50</v>
      </c>
      <c r="E183" s="6">
        <f t="shared" si="4"/>
        <v>150</v>
      </c>
      <c r="F183" s="6"/>
      <c r="G183" s="6"/>
      <c r="H183" s="31"/>
      <c r="I183" s="31"/>
    </row>
    <row r="184" spans="1:9" ht="31.5" customHeight="1" x14ac:dyDescent="0.25">
      <c r="A184" s="2"/>
      <c r="B184" s="30" t="s">
        <v>71</v>
      </c>
      <c r="C184" s="6">
        <f>C182-C183</f>
        <v>275</v>
      </c>
      <c r="D184" s="6">
        <f>D182-D183</f>
        <v>225</v>
      </c>
      <c r="E184" s="6">
        <f t="shared" si="4"/>
        <v>500</v>
      </c>
      <c r="F184" s="6"/>
      <c r="G184" s="6"/>
      <c r="H184" s="31"/>
      <c r="I184" s="31"/>
    </row>
    <row r="185" spans="1:9" ht="31.5" customHeight="1" x14ac:dyDescent="0.25">
      <c r="A185" s="2"/>
      <c r="B185" s="30" t="s">
        <v>18</v>
      </c>
      <c r="C185" s="6">
        <v>12</v>
      </c>
      <c r="D185" s="6">
        <v>12</v>
      </c>
      <c r="E185" s="6">
        <f t="shared" si="4"/>
        <v>24</v>
      </c>
      <c r="F185" s="6"/>
      <c r="G185" s="6"/>
      <c r="H185" s="31"/>
      <c r="I185" s="31"/>
    </row>
    <row r="186" spans="1:9" ht="31.5" customHeight="1" x14ac:dyDescent="0.25">
      <c r="A186" s="2"/>
      <c r="B186" s="30" t="s">
        <v>72</v>
      </c>
      <c r="C186" s="6">
        <f>C184-C185</f>
        <v>263</v>
      </c>
      <c r="D186" s="6">
        <f>D184-D185</f>
        <v>213</v>
      </c>
      <c r="E186" s="6">
        <f t="shared" si="4"/>
        <v>476</v>
      </c>
      <c r="F186" s="6"/>
      <c r="G186" s="6"/>
      <c r="H186" s="31"/>
      <c r="I186" s="31"/>
    </row>
    <row r="187" spans="1:9" ht="31.5" customHeight="1" x14ac:dyDescent="0.25">
      <c r="A187" s="2"/>
      <c r="B187" s="30" t="s">
        <v>63</v>
      </c>
      <c r="C187" s="6">
        <f>C186</f>
        <v>263</v>
      </c>
      <c r="D187" s="6">
        <f>D186</f>
        <v>213</v>
      </c>
      <c r="E187" s="6">
        <f t="shared" si="4"/>
        <v>476</v>
      </c>
      <c r="F187" s="6"/>
      <c r="G187" s="6"/>
      <c r="H187" s="31"/>
      <c r="I187" s="31"/>
    </row>
    <row r="188" spans="1:9" ht="31.5" customHeight="1" x14ac:dyDescent="0.25">
      <c r="A188" s="2"/>
      <c r="B188" s="30" t="s">
        <v>72</v>
      </c>
      <c r="C188" s="6">
        <f>C186-C187</f>
        <v>0</v>
      </c>
      <c r="D188" s="6">
        <f>D186-D187</f>
        <v>0</v>
      </c>
      <c r="E188" s="6">
        <f t="shared" si="4"/>
        <v>0</v>
      </c>
      <c r="F188" s="6"/>
      <c r="G188" s="6"/>
      <c r="H188" s="31"/>
      <c r="I188" s="31"/>
    </row>
    <row r="189" spans="1:9" ht="31.5" customHeight="1" x14ac:dyDescent="0.25">
      <c r="A189" s="2"/>
      <c r="B189" s="30"/>
      <c r="C189" s="6"/>
      <c r="D189" s="6"/>
      <c r="E189" s="6"/>
      <c r="F189" s="6"/>
      <c r="G189" s="6"/>
      <c r="H189" s="31"/>
      <c r="I189" s="31"/>
    </row>
    <row r="190" spans="1:9" ht="31.5" customHeight="1" x14ac:dyDescent="0.25">
      <c r="A190" s="2" t="s">
        <v>10</v>
      </c>
      <c r="B190" s="30">
        <f>E185</f>
        <v>24</v>
      </c>
      <c r="C190" s="6" t="s">
        <v>73</v>
      </c>
      <c r="D190" s="6"/>
      <c r="E190" s="6"/>
      <c r="F190" s="6"/>
      <c r="G190" s="6"/>
      <c r="H190" s="31"/>
      <c r="I190" s="31"/>
    </row>
    <row r="191" spans="1:9" ht="31.5" customHeight="1" x14ac:dyDescent="0.25">
      <c r="A191" s="2" t="s">
        <v>12</v>
      </c>
      <c r="B191" s="30">
        <f>E183</f>
        <v>150</v>
      </c>
      <c r="C191" s="6" t="s">
        <v>2</v>
      </c>
      <c r="D191" s="6"/>
      <c r="E191" s="6"/>
      <c r="F191" s="6"/>
      <c r="G191" s="6"/>
      <c r="H191" s="31"/>
      <c r="I191" s="31"/>
    </row>
    <row r="192" spans="1:9" ht="31.5" customHeight="1" x14ac:dyDescent="0.25">
      <c r="A192" s="2" t="s">
        <v>14</v>
      </c>
      <c r="B192" s="30">
        <f>E187</f>
        <v>476</v>
      </c>
      <c r="C192" s="6">
        <f>E187</f>
        <v>476</v>
      </c>
      <c r="D192" s="6"/>
      <c r="E192" s="6"/>
      <c r="F192" s="6"/>
      <c r="G192" s="6"/>
      <c r="H192" s="31"/>
      <c r="I192" s="31"/>
    </row>
    <row r="193" spans="1:9" ht="31.5" customHeight="1" x14ac:dyDescent="0.25">
      <c r="A193" s="2" t="s">
        <v>15</v>
      </c>
      <c r="B193" s="30" t="s">
        <v>74</v>
      </c>
      <c r="C193" s="6" t="s">
        <v>75</v>
      </c>
      <c r="D193" s="6"/>
      <c r="E193" s="6"/>
      <c r="F193" s="6"/>
      <c r="G193" s="6"/>
      <c r="H193" s="31"/>
      <c r="I193" s="31"/>
    </row>
    <row r="194" spans="1:9" ht="31.5" customHeight="1" x14ac:dyDescent="0.25">
      <c r="A194" s="2"/>
      <c r="B194" s="30"/>
      <c r="C194" s="6"/>
      <c r="D194" s="6"/>
      <c r="E194" s="6"/>
      <c r="F194" s="6"/>
      <c r="G194" s="6"/>
      <c r="H194" s="31"/>
      <c r="I194" s="31"/>
    </row>
    <row r="195" spans="1:9" ht="31.5" customHeight="1" x14ac:dyDescent="0.25">
      <c r="A195" s="2"/>
      <c r="B195" s="30"/>
      <c r="C195" s="6"/>
      <c r="D195" s="6"/>
      <c r="E195" s="6"/>
      <c r="F195" s="6"/>
      <c r="G195" s="6"/>
      <c r="H195" s="31"/>
      <c r="I195" s="31"/>
    </row>
    <row r="196" spans="1:9" ht="31.5" customHeight="1" x14ac:dyDescent="0.25">
      <c r="A196" s="2"/>
      <c r="B196" s="30"/>
      <c r="C196" s="6"/>
      <c r="D196" s="6"/>
      <c r="E196" s="6"/>
      <c r="F196" s="6"/>
      <c r="G196" s="6"/>
      <c r="H196" s="31"/>
      <c r="I196" s="31"/>
    </row>
    <row r="197" spans="1:9" ht="31.5" customHeight="1" x14ac:dyDescent="0.25">
      <c r="A197" s="2"/>
      <c r="B197" s="30"/>
      <c r="C197" s="6"/>
      <c r="D197" s="6"/>
      <c r="E197" s="6"/>
      <c r="F197" s="6"/>
      <c r="G197" s="6"/>
      <c r="H197" s="31"/>
      <c r="I197" s="31"/>
    </row>
    <row r="198" spans="1:9" ht="31.5" customHeight="1" x14ac:dyDescent="0.25">
      <c r="A198" s="2"/>
      <c r="B198" s="30"/>
      <c r="C198" s="6"/>
      <c r="D198" s="6"/>
      <c r="E198" s="6"/>
      <c r="F198" s="6"/>
      <c r="G198" s="6"/>
      <c r="H198" s="31"/>
      <c r="I198" s="31"/>
    </row>
  </sheetData>
  <mergeCells count="10">
    <mergeCell ref="A1:I1"/>
    <mergeCell ref="B2:D2"/>
    <mergeCell ref="B23:D23"/>
    <mergeCell ref="A39:C39"/>
    <mergeCell ref="B54:D54"/>
    <mergeCell ref="B75:E75"/>
    <mergeCell ref="B129:C129"/>
    <mergeCell ref="A148:C148"/>
    <mergeCell ref="B160:E160"/>
    <mergeCell ref="B179:E17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L. Coe</dc:creator>
  <cp:lastModifiedBy>              </cp:lastModifiedBy>
  <dcterms:created xsi:type="dcterms:W3CDTF">2013-12-02T17:59:13Z</dcterms:created>
  <dcterms:modified xsi:type="dcterms:W3CDTF">2014-03-10T23:14:58Z</dcterms:modified>
</cp:coreProperties>
</file>