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19320" windowHeight="10920"/>
  </bookViews>
  <sheets>
    <sheet name="baseline phase 2" sheetId="2" r:id="rId1"/>
    <sheet name="Sheet3" sheetId="3" r:id="rId2"/>
  </sheets>
  <definedNames>
    <definedName name="_xlnm.Print_Area" localSheetId="0">'baseline phase 2'!$A$1:$P$58</definedName>
  </definedNames>
  <calcPr calcId="125725"/>
</workbook>
</file>

<file path=xl/calcChain.xml><?xml version="1.0" encoding="utf-8"?>
<calcChain xmlns="http://schemas.openxmlformats.org/spreadsheetml/2006/main">
  <c r="C11" i="2"/>
  <c r="C13" s="1"/>
  <c r="G14" s="1"/>
  <c r="G22" s="1"/>
  <c r="L57"/>
  <c r="D52"/>
  <c r="D55" s="1"/>
  <c r="I43"/>
  <c r="I46" s="1"/>
  <c r="I30"/>
  <c r="I29"/>
  <c r="I28"/>
  <c r="I27"/>
  <c r="G29" l="1"/>
  <c r="C40"/>
  <c r="D20"/>
  <c r="D23"/>
  <c r="I18"/>
  <c r="I16"/>
  <c r="G17"/>
  <c r="G19" s="1"/>
  <c r="I17"/>
  <c r="I42"/>
  <c r="G43" s="1"/>
  <c r="D21"/>
  <c r="D22"/>
  <c r="D24"/>
  <c r="G36"/>
  <c r="G38" s="1"/>
  <c r="G46" l="1"/>
  <c r="I45"/>
  <c r="C39"/>
  <c r="G40"/>
</calcChain>
</file>

<file path=xl/sharedStrings.xml><?xml version="1.0" encoding="utf-8"?>
<sst xmlns="http://schemas.openxmlformats.org/spreadsheetml/2006/main" count="80" uniqueCount="69">
  <si>
    <t>Advertising</t>
  </si>
  <si>
    <t>Rent</t>
  </si>
  <si>
    <t>Utilities fixed</t>
  </si>
  <si>
    <t>Salary fringes</t>
  </si>
  <si>
    <t>Depreciation</t>
  </si>
  <si>
    <t>Maintenance</t>
  </si>
  <si>
    <t>Supplies</t>
  </si>
  <si>
    <t>Insurance</t>
  </si>
  <si>
    <t>Interest</t>
  </si>
  <si>
    <t>THE HOUSE</t>
  </si>
  <si>
    <t>Net sales</t>
  </si>
  <si>
    <t>Product costs</t>
  </si>
  <si>
    <t>Freight</t>
  </si>
  <si>
    <t>Inventory Shrinkage</t>
  </si>
  <si>
    <t>&lt; ======</t>
  </si>
  <si>
    <t>Hourly fringes</t>
  </si>
  <si>
    <t>Variable Utilities</t>
  </si>
  <si>
    <t xml:space="preserve"> ====== &gt;</t>
  </si>
  <si>
    <t>Net Profit</t>
  </si>
  <si>
    <t>divided by</t>
  </si>
  <si>
    <t>Net Sales</t>
  </si>
  <si>
    <t>Total Assets</t>
  </si>
  <si>
    <t>Cash</t>
  </si>
  <si>
    <t>Accounts Receivable</t>
  </si>
  <si>
    <t>Inventory (at cost)</t>
  </si>
  <si>
    <t>Fixtures</t>
  </si>
  <si>
    <t>Hourly wages  *</t>
  </si>
  <si>
    <t>Four full time sales clerks</t>
  </si>
  <si>
    <t>Four part time sales clerks</t>
  </si>
  <si>
    <t>4 * 2,080 hours * $9.00/hr</t>
  </si>
  <si>
    <t>4* 1,000 hours *$5.9255/hr</t>
  </si>
  <si>
    <t>Supervisory Salary **</t>
  </si>
  <si>
    <t>Other Salary ***</t>
  </si>
  <si>
    <t xml:space="preserve"> ** Supervisory Salary</t>
  </si>
  <si>
    <t>Fred</t>
  </si>
  <si>
    <t>Anne</t>
  </si>
  <si>
    <r>
      <t xml:space="preserve"> </t>
    </r>
    <r>
      <rPr>
        <u/>
        <sz val="11"/>
        <color theme="1"/>
        <rFont val="Calibri"/>
        <family val="2"/>
        <scheme val="minor"/>
      </rPr>
      <t>* Makeup of Hourly wages</t>
    </r>
  </si>
  <si>
    <t xml:space="preserve"> *** Other Salary</t>
  </si>
  <si>
    <t>Bookkeeper</t>
  </si>
  <si>
    <t>Janitor</t>
  </si>
  <si>
    <t>Acctg Clerk</t>
  </si>
  <si>
    <t>Secretary</t>
  </si>
  <si>
    <t>Buyer</t>
  </si>
  <si>
    <t>Mr Henderson</t>
  </si>
  <si>
    <t>Buying Trips</t>
  </si>
  <si>
    <t>Cost of merchandise sold</t>
  </si>
  <si>
    <t>Gross margin</t>
  </si>
  <si>
    <t>Variable operating cost</t>
  </si>
  <si>
    <t>Fixed operating cost</t>
  </si>
  <si>
    <t>Total operating cost</t>
  </si>
  <si>
    <t>Net profit</t>
  </si>
  <si>
    <t>Net profit margin</t>
  </si>
  <si>
    <t>Asset turnover</t>
  </si>
  <si>
    <t>Return on assets</t>
  </si>
  <si>
    <t>households</t>
  </si>
  <si>
    <t>Market coverage</t>
  </si>
  <si>
    <t>Penetration level</t>
  </si>
  <si>
    <t>Shopping frequency</t>
  </si>
  <si>
    <t>times per year</t>
  </si>
  <si>
    <t>Total traffic</t>
  </si>
  <si>
    <t>Closure</t>
  </si>
  <si>
    <t>total transactions</t>
  </si>
  <si>
    <t>transaction size</t>
  </si>
  <si>
    <t xml:space="preserve">per sale </t>
  </si>
  <si>
    <t>Baseline Information Phase 2</t>
  </si>
  <si>
    <t>Other fixed costs</t>
  </si>
  <si>
    <t>for phase 2 variables worksheet</t>
  </si>
  <si>
    <t>for table of contents</t>
  </si>
  <si>
    <t>for phase 2 basic concepts</t>
  </si>
</sst>
</file>

<file path=xl/styles.xml><?xml version="1.0" encoding="utf-8"?>
<styleSheet xmlns="http://schemas.openxmlformats.org/spreadsheetml/2006/main">
  <numFmts count="5">
    <numFmt numFmtId="5" formatCode="&quot;$&quot;#,##0_);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"/>
    <numFmt numFmtId="165" formatCode="_(* #,##0_);_(* \(#,##0\);_(* &quot;-&quot;??_);_(@_)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u/>
      <sz val="11"/>
      <color theme="1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8"/>
      </patternFill>
    </fill>
    <fill>
      <patternFill patternType="solid">
        <fgColor theme="1"/>
        <bgColor indexed="64"/>
      </patternFill>
    </fill>
  </fills>
  <borders count="16">
    <border>
      <left/>
      <right/>
      <top/>
      <bottom/>
      <diagonal/>
    </border>
    <border>
      <left style="double">
        <color auto="1"/>
      </left>
      <right/>
      <top/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/>
      <bottom style="thin">
        <color indexed="64"/>
      </bottom>
      <diagonal/>
    </border>
    <border>
      <left style="double">
        <color auto="1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6" fillId="4" borderId="0" applyNumberFormat="0" applyBorder="0" applyAlignment="0" applyProtection="0"/>
  </cellStyleXfs>
  <cellXfs count="65">
    <xf numFmtId="0" fontId="0" fillId="0" borderId="0" xfId="0"/>
    <xf numFmtId="0" fontId="2" fillId="2" borderId="0" xfId="3"/>
    <xf numFmtId="165" fontId="0" fillId="0" borderId="1" xfId="2" applyNumberFormat="1" applyFont="1" applyBorder="1"/>
    <xf numFmtId="165" fontId="0" fillId="0" borderId="2" xfId="2" applyNumberFormat="1" applyFont="1" applyBorder="1"/>
    <xf numFmtId="165" fontId="0" fillId="0" borderId="3" xfId="2" applyNumberFormat="1" applyFont="1" applyBorder="1"/>
    <xf numFmtId="165" fontId="0" fillId="0" borderId="4" xfId="2" applyNumberFormat="1" applyFont="1" applyBorder="1"/>
    <xf numFmtId="165" fontId="0" fillId="0" borderId="5" xfId="2" applyNumberFormat="1" applyFont="1" applyBorder="1"/>
    <xf numFmtId="165" fontId="0" fillId="0" borderId="6" xfId="2" applyNumberFormat="1" applyFont="1" applyBorder="1"/>
    <xf numFmtId="165" fontId="0" fillId="0" borderId="0" xfId="2" applyNumberFormat="1" applyFont="1" applyBorder="1"/>
    <xf numFmtId="5" fontId="0" fillId="0" borderId="7" xfId="0" applyNumberFormat="1" applyBorder="1"/>
    <xf numFmtId="0" fontId="0" fillId="3" borderId="0" xfId="0" applyFill="1"/>
    <xf numFmtId="10" fontId="2" fillId="2" borderId="0" xfId="3" applyNumberFormat="1"/>
    <xf numFmtId="165" fontId="2" fillId="2" borderId="0" xfId="3" applyNumberFormat="1" applyBorder="1"/>
    <xf numFmtId="165" fontId="2" fillId="2" borderId="0" xfId="3" applyNumberFormat="1"/>
    <xf numFmtId="5" fontId="2" fillId="2" borderId="0" xfId="3" applyNumberFormat="1"/>
    <xf numFmtId="0" fontId="0" fillId="0" borderId="9" xfId="0" applyBorder="1"/>
    <xf numFmtId="0" fontId="0" fillId="0" borderId="7" xfId="0" applyBorder="1"/>
    <xf numFmtId="10" fontId="0" fillId="0" borderId="9" xfId="0" applyNumberFormat="1" applyBorder="1"/>
    <xf numFmtId="10" fontId="0" fillId="0" borderId="7" xfId="0" applyNumberFormat="1" applyBorder="1"/>
    <xf numFmtId="0" fontId="0" fillId="0" borderId="4" xfId="0" applyBorder="1"/>
    <xf numFmtId="0" fontId="0" fillId="0" borderId="6" xfId="0" applyBorder="1"/>
    <xf numFmtId="165" fontId="0" fillId="0" borderId="3" xfId="0" applyNumberFormat="1" applyBorder="1"/>
    <xf numFmtId="5" fontId="3" fillId="0" borderId="9" xfId="0" applyNumberFormat="1" applyFont="1" applyBorder="1"/>
    <xf numFmtId="165" fontId="4" fillId="0" borderId="2" xfId="2" applyNumberFormat="1" applyFont="1" applyBorder="1"/>
    <xf numFmtId="0" fontId="2" fillId="2" borderId="0" xfId="3" applyAlignment="1">
      <alignment horizontal="center"/>
    </xf>
    <xf numFmtId="0" fontId="0" fillId="0" borderId="8" xfId="0" applyFont="1" applyBorder="1"/>
    <xf numFmtId="9" fontId="0" fillId="0" borderId="8" xfId="0" applyNumberFormat="1" applyBorder="1"/>
    <xf numFmtId="0" fontId="0" fillId="0" borderId="0" xfId="0" applyBorder="1"/>
    <xf numFmtId="9" fontId="0" fillId="0" borderId="0" xfId="0" applyNumberFormat="1" applyBorder="1"/>
    <xf numFmtId="0" fontId="0" fillId="0" borderId="5" xfId="0" applyBorder="1"/>
    <xf numFmtId="44" fontId="0" fillId="0" borderId="7" xfId="1" applyFont="1" applyBorder="1"/>
    <xf numFmtId="44" fontId="0" fillId="0" borderId="6" xfId="0" applyNumberFormat="1" applyBorder="1"/>
    <xf numFmtId="0" fontId="2" fillId="2" borderId="0" xfId="3" applyBorder="1"/>
    <xf numFmtId="165" fontId="0" fillId="0" borderId="9" xfId="2" applyNumberFormat="1" applyFont="1" applyBorder="1"/>
    <xf numFmtId="0" fontId="0" fillId="5" borderId="0" xfId="0" applyFill="1"/>
    <xf numFmtId="10" fontId="0" fillId="0" borderId="0" xfId="0" applyNumberFormat="1" applyBorder="1"/>
    <xf numFmtId="0" fontId="0" fillId="0" borderId="2" xfId="0" applyBorder="1"/>
    <xf numFmtId="0" fontId="0" fillId="0" borderId="1" xfId="0" applyBorder="1"/>
    <xf numFmtId="0" fontId="0" fillId="0" borderId="3" xfId="0" applyBorder="1"/>
    <xf numFmtId="5" fontId="0" fillId="0" borderId="5" xfId="0" applyNumberFormat="1" applyBorder="1"/>
    <xf numFmtId="5" fontId="0" fillId="0" borderId="5" xfId="1" applyNumberFormat="1" applyFont="1" applyBorder="1"/>
    <xf numFmtId="5" fontId="0" fillId="0" borderId="5" xfId="1" quotePrefix="1" applyNumberFormat="1" applyFont="1" applyBorder="1"/>
    <xf numFmtId="5" fontId="0" fillId="0" borderId="6" xfId="0" applyNumberFormat="1" applyBorder="1"/>
    <xf numFmtId="10" fontId="0" fillId="0" borderId="5" xfId="0" applyNumberFormat="1" applyBorder="1"/>
    <xf numFmtId="164" fontId="0" fillId="0" borderId="5" xfId="0" applyNumberFormat="1" applyBorder="1"/>
    <xf numFmtId="10" fontId="0" fillId="0" borderId="6" xfId="0" applyNumberFormat="1" applyBorder="1"/>
    <xf numFmtId="5" fontId="0" fillId="0" borderId="10" xfId="1" applyNumberFormat="1" applyFont="1" applyBorder="1"/>
    <xf numFmtId="165" fontId="0" fillId="0" borderId="10" xfId="1" applyNumberFormat="1" applyFont="1" applyBorder="1"/>
    <xf numFmtId="0" fontId="6" fillId="4" borderId="11" xfId="4" applyBorder="1"/>
    <xf numFmtId="165" fontId="0" fillId="0" borderId="10" xfId="2" applyNumberFormat="1" applyFont="1" applyBorder="1"/>
    <xf numFmtId="165" fontId="0" fillId="0" borderId="6" xfId="0" applyNumberFormat="1" applyBorder="1"/>
    <xf numFmtId="0" fontId="0" fillId="0" borderId="0" xfId="0" applyFill="1" applyBorder="1"/>
    <xf numFmtId="0" fontId="5" fillId="2" borderId="0" xfId="3" applyFont="1" applyAlignment="1">
      <alignment horizontal="center"/>
    </xf>
    <xf numFmtId="0" fontId="2" fillId="2" borderId="0" xfId="3" applyBorder="1" applyAlignment="1">
      <alignment horizontal="center"/>
    </xf>
    <xf numFmtId="0" fontId="5" fillId="2" borderId="0" xfId="3" applyFont="1" applyAlignment="1">
      <alignment horizontal="right"/>
    </xf>
    <xf numFmtId="0" fontId="0" fillId="0" borderId="2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2" borderId="0" xfId="3" applyFont="1" applyAlignment="1">
      <alignment horizontal="center"/>
    </xf>
  </cellXfs>
  <cellStyles count="5">
    <cellStyle name="Accent5" xfId="4" builtinId="45"/>
    <cellStyle name="Comma" xfId="2" builtinId="3"/>
    <cellStyle name="Currency" xfId="1" builtinId="4"/>
    <cellStyle name="Neutral" xfId="3" builtinId="2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gif"/><Relationship Id="rId7" Type="http://schemas.openxmlformats.org/officeDocument/2006/relationships/image" Target="../media/image4.jpeg"/><Relationship Id="rId2" Type="http://schemas.openxmlformats.org/officeDocument/2006/relationships/image" Target="../media/image1.gif"/><Relationship Id="rId1" Type="http://schemas.openxmlformats.org/officeDocument/2006/relationships/hyperlink" Target="variables2.xlsx" TargetMode="External"/><Relationship Id="rId6" Type="http://schemas.openxmlformats.org/officeDocument/2006/relationships/hyperlink" Target="PHASE%20TWO%20SPREADSHEET%20MODEL.docx" TargetMode="External"/><Relationship Id="rId5" Type="http://schemas.openxmlformats.org/officeDocument/2006/relationships/image" Target="../media/image3.gif"/><Relationship Id="rId4" Type="http://schemas.openxmlformats.org/officeDocument/2006/relationships/hyperlink" Target="the_house_front_door.doc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219075</xdr:colOff>
      <xdr:row>4</xdr:row>
      <xdr:rowOff>57150</xdr:rowOff>
    </xdr:from>
    <xdr:to>
      <xdr:col>9</xdr:col>
      <xdr:colOff>676276</xdr:colOff>
      <xdr:row>8</xdr:row>
      <xdr:rowOff>142875</xdr:rowOff>
    </xdr:to>
    <xdr:pic>
      <xdr:nvPicPr>
        <xdr:cNvPr id="2" name="Picture 1" descr="FLASHE.GIF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010400" y="57150"/>
          <a:ext cx="1343026" cy="847725"/>
        </a:xfrm>
        <a:prstGeom prst="rect">
          <a:avLst/>
        </a:prstGeom>
      </xdr:spPr>
    </xdr:pic>
    <xdr:clientData/>
  </xdr:twoCellAnchor>
  <xdr:twoCellAnchor editAs="oneCell">
    <xdr:from>
      <xdr:col>9</xdr:col>
      <xdr:colOff>552450</xdr:colOff>
      <xdr:row>5</xdr:row>
      <xdr:rowOff>123825</xdr:rowOff>
    </xdr:from>
    <xdr:to>
      <xdr:col>10</xdr:col>
      <xdr:colOff>133350</xdr:colOff>
      <xdr:row>7</xdr:row>
      <xdr:rowOff>57150</xdr:rowOff>
    </xdr:to>
    <xdr:pic>
      <xdr:nvPicPr>
        <xdr:cNvPr id="3" name="Picture 2" descr="STAR1.GIF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8229600" y="323850"/>
          <a:ext cx="323850" cy="314325"/>
        </a:xfrm>
        <a:prstGeom prst="rect">
          <a:avLst/>
        </a:prstGeom>
      </xdr:spPr>
    </xdr:pic>
    <xdr:clientData/>
  </xdr:twoCellAnchor>
  <xdr:twoCellAnchor editAs="oneCell">
    <xdr:from>
      <xdr:col>8</xdr:col>
      <xdr:colOff>219075</xdr:colOff>
      <xdr:row>0</xdr:row>
      <xdr:rowOff>85726</xdr:rowOff>
    </xdr:from>
    <xdr:to>
      <xdr:col>9</xdr:col>
      <xdr:colOff>676276</xdr:colOff>
      <xdr:row>4</xdr:row>
      <xdr:rowOff>85725</xdr:rowOff>
    </xdr:to>
    <xdr:pic>
      <xdr:nvPicPr>
        <xdr:cNvPr id="10" name="Picture 9" descr="FLASHE.GIF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7010400" y="85726"/>
          <a:ext cx="1343026" cy="790574"/>
        </a:xfrm>
        <a:prstGeom prst="rect">
          <a:avLst/>
        </a:prstGeom>
      </xdr:spPr>
    </xdr:pic>
    <xdr:clientData/>
  </xdr:twoCellAnchor>
  <xdr:twoCellAnchor editAs="oneCell">
    <xdr:from>
      <xdr:col>9</xdr:col>
      <xdr:colOff>400050</xdr:colOff>
      <xdr:row>0</xdr:row>
      <xdr:rowOff>171450</xdr:rowOff>
    </xdr:from>
    <xdr:to>
      <xdr:col>10</xdr:col>
      <xdr:colOff>333375</xdr:colOff>
      <xdr:row>3</xdr:row>
      <xdr:rowOff>180975</xdr:rowOff>
    </xdr:to>
    <xdr:pic>
      <xdr:nvPicPr>
        <xdr:cNvPr id="11" name="Picture 10" descr="STAR.GIF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8077200" y="171450"/>
          <a:ext cx="676275" cy="609600"/>
        </a:xfrm>
        <a:prstGeom prst="rect">
          <a:avLst/>
        </a:prstGeom>
      </xdr:spPr>
    </xdr:pic>
    <xdr:clientData/>
  </xdr:twoCellAnchor>
  <xdr:twoCellAnchor editAs="oneCell">
    <xdr:from>
      <xdr:col>4</xdr:col>
      <xdr:colOff>219075</xdr:colOff>
      <xdr:row>4</xdr:row>
      <xdr:rowOff>57150</xdr:rowOff>
    </xdr:from>
    <xdr:to>
      <xdr:col>5</xdr:col>
      <xdr:colOff>647700</xdr:colOff>
      <xdr:row>8</xdr:row>
      <xdr:rowOff>142875</xdr:rowOff>
    </xdr:to>
    <xdr:pic>
      <xdr:nvPicPr>
        <xdr:cNvPr id="6" name="Picture 5" descr="FLASHE.GIF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152775" y="647700"/>
          <a:ext cx="1038225" cy="847725"/>
        </a:xfrm>
        <a:prstGeom prst="rect">
          <a:avLst/>
        </a:prstGeom>
      </xdr:spPr>
    </xdr:pic>
    <xdr:clientData/>
  </xdr:twoCellAnchor>
  <xdr:twoCellAnchor editAs="oneCell">
    <xdr:from>
      <xdr:col>5</xdr:col>
      <xdr:colOff>740415</xdr:colOff>
      <xdr:row>5</xdr:row>
      <xdr:rowOff>123825</xdr:rowOff>
    </xdr:from>
    <xdr:to>
      <xdr:col>5</xdr:col>
      <xdr:colOff>1059809</xdr:colOff>
      <xdr:row>7</xdr:row>
      <xdr:rowOff>57150</xdr:rowOff>
    </xdr:to>
    <xdr:pic>
      <xdr:nvPicPr>
        <xdr:cNvPr id="7" name="Picture 6" descr="STAR1.GIF">
          <a:hlinkClick xmlns:r="http://schemas.openxmlformats.org/officeDocument/2006/relationships" r:id="rId6"/>
        </xdr:cNvPr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283715" y="904875"/>
          <a:ext cx="319394" cy="3143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P118"/>
  <sheetViews>
    <sheetView tabSelected="1" zoomScaleNormal="100" workbookViewId="0">
      <selection activeCell="G3" sqref="G3"/>
    </sheetView>
  </sheetViews>
  <sheetFormatPr defaultRowHeight="15"/>
  <cols>
    <col min="1" max="1" width="5.5703125" customWidth="1"/>
    <col min="2" max="2" width="18.7109375" customWidth="1"/>
    <col min="3" max="3" width="10.85546875" bestFit="1" customWidth="1"/>
    <col min="4" max="4" width="13.85546875" customWidth="1"/>
    <col min="6" max="6" width="23.42578125" customWidth="1"/>
    <col min="7" max="7" width="16.140625" customWidth="1"/>
    <col min="9" max="9" width="13.28515625" bestFit="1" customWidth="1"/>
    <col min="10" max="10" width="11.140625" customWidth="1"/>
    <col min="11" max="11" width="13.42578125" customWidth="1"/>
    <col min="12" max="12" width="10.5703125" bestFit="1" customWidth="1"/>
    <col min="13" max="13" width="11.5703125" bestFit="1" customWidth="1"/>
    <col min="15" max="15" width="10.5703125" customWidth="1"/>
    <col min="16" max="16" width="4.5703125" customWidth="1"/>
  </cols>
  <sheetData>
    <row r="1" spans="1:37" ht="15.75" thickBo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</row>
    <row r="2" spans="1:37">
      <c r="A2" s="1"/>
      <c r="B2" s="60" t="s">
        <v>9</v>
      </c>
      <c r="C2" s="6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34"/>
      <c r="R2" s="34"/>
      <c r="S2" s="34"/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</row>
    <row r="3" spans="1:37" ht="15.75" thickBot="1">
      <c r="A3" s="1"/>
      <c r="B3" s="62" t="s">
        <v>64</v>
      </c>
      <c r="C3" s="63"/>
      <c r="D3" s="1"/>
      <c r="E3" s="1"/>
      <c r="F3" s="1"/>
      <c r="G3" s="1"/>
      <c r="H3" s="1"/>
      <c r="I3" s="1"/>
      <c r="J3" s="1"/>
      <c r="K3" s="64" t="s">
        <v>67</v>
      </c>
      <c r="L3" s="64"/>
      <c r="M3" s="64"/>
      <c r="N3" s="1"/>
      <c r="O3" s="1"/>
      <c r="P3" s="1"/>
      <c r="Q3" s="34"/>
      <c r="R3" s="34"/>
      <c r="S3" s="34"/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</row>
    <row r="4" spans="1:37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</row>
    <row r="5" spans="1:37">
      <c r="A5" s="1"/>
      <c r="B5" s="1"/>
      <c r="C5" s="1"/>
      <c r="D5" s="1"/>
      <c r="E5" s="1"/>
      <c r="F5" s="1"/>
      <c r="G5" s="1"/>
      <c r="H5" s="24"/>
      <c r="I5" s="1"/>
      <c r="J5" s="1"/>
      <c r="K5" s="1"/>
      <c r="L5" s="1"/>
      <c r="M5" s="1"/>
      <c r="N5" s="1"/>
      <c r="O5" s="1"/>
      <c r="P5" s="1"/>
      <c r="Q5" s="34"/>
      <c r="R5" s="34"/>
      <c r="S5" s="34"/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</row>
    <row r="6" spans="1:37">
      <c r="A6" s="1"/>
      <c r="B6" s="53"/>
      <c r="C6" s="53"/>
      <c r="D6" s="1"/>
      <c r="E6" s="1"/>
      <c r="F6" s="1"/>
      <c r="G6" s="1"/>
      <c r="H6" s="24"/>
      <c r="I6" s="1"/>
      <c r="J6" s="1"/>
      <c r="K6" s="1"/>
      <c r="L6" s="1"/>
      <c r="M6" s="1"/>
      <c r="N6" s="1"/>
      <c r="O6" s="1"/>
      <c r="P6" s="1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</row>
    <row r="7" spans="1:37" ht="15.75" thickBot="1">
      <c r="A7" s="1"/>
      <c r="B7" s="53"/>
      <c r="C7" s="53"/>
      <c r="D7" s="1"/>
      <c r="E7" s="1"/>
      <c r="F7" s="1"/>
      <c r="G7" s="54" t="s">
        <v>68</v>
      </c>
      <c r="H7" s="24"/>
      <c r="I7" s="1"/>
      <c r="J7" s="1"/>
      <c r="K7" s="64" t="s">
        <v>66</v>
      </c>
      <c r="L7" s="64"/>
      <c r="M7" s="64"/>
      <c r="N7" s="1"/>
      <c r="O7" s="1"/>
      <c r="P7" s="1"/>
      <c r="Q7" s="34"/>
      <c r="R7" s="34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</row>
    <row r="8" spans="1:37" ht="15.75" thickTop="1">
      <c r="A8" s="1"/>
      <c r="B8" s="36" t="s">
        <v>55</v>
      </c>
      <c r="C8" s="33">
        <v>8510</v>
      </c>
      <c r="D8" s="19" t="s">
        <v>54</v>
      </c>
      <c r="E8" s="1"/>
      <c r="F8" s="1"/>
      <c r="G8" s="52"/>
      <c r="H8" s="24"/>
      <c r="I8" s="1"/>
      <c r="J8" s="1"/>
      <c r="K8" s="1"/>
      <c r="L8" s="1"/>
      <c r="M8" s="1"/>
      <c r="N8" s="1"/>
      <c r="O8" s="1"/>
      <c r="P8" s="1"/>
      <c r="Q8" s="34"/>
      <c r="R8" s="34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</row>
    <row r="9" spans="1:37">
      <c r="A9" s="1"/>
      <c r="B9" s="37" t="s">
        <v>56</v>
      </c>
      <c r="C9" s="28">
        <v>0.65</v>
      </c>
      <c r="D9" s="29"/>
      <c r="E9" s="1"/>
      <c r="F9" s="1"/>
      <c r="G9" s="1"/>
      <c r="H9" s="24"/>
      <c r="I9" s="1"/>
      <c r="J9" s="1"/>
      <c r="K9" s="1"/>
      <c r="L9" s="1"/>
      <c r="M9" s="1"/>
      <c r="N9" s="1"/>
      <c r="O9" s="1"/>
      <c r="P9" s="1"/>
      <c r="Q9" s="34"/>
      <c r="R9" s="34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</row>
    <row r="10" spans="1:37">
      <c r="A10" s="1"/>
      <c r="B10" s="37" t="s">
        <v>57</v>
      </c>
      <c r="C10" s="25">
        <v>7.8</v>
      </c>
      <c r="D10" s="29" t="s">
        <v>58</v>
      </c>
      <c r="E10" s="1"/>
      <c r="F10" s="1"/>
      <c r="G10" s="1"/>
      <c r="H10" s="24"/>
      <c r="I10" s="1"/>
      <c r="J10" s="1"/>
      <c r="K10" s="1"/>
      <c r="L10" s="1"/>
      <c r="M10" s="1"/>
      <c r="N10" s="1"/>
      <c r="O10" s="1"/>
      <c r="P10" s="1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</row>
    <row r="11" spans="1:37">
      <c r="A11" s="1"/>
      <c r="B11" s="37" t="s">
        <v>59</v>
      </c>
      <c r="C11" s="8">
        <f>+C8*C9*C10</f>
        <v>43145.7</v>
      </c>
      <c r="D11" s="29"/>
      <c r="E11" s="1"/>
      <c r="F11" s="1"/>
      <c r="G11" s="1"/>
      <c r="H11" s="24"/>
      <c r="I11" s="1"/>
      <c r="J11" s="1"/>
      <c r="K11" s="1"/>
      <c r="L11" s="1"/>
      <c r="M11" s="1"/>
      <c r="N11" s="1"/>
      <c r="O11" s="1"/>
      <c r="P11" s="1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</row>
    <row r="12" spans="1:37" ht="15.75" thickBot="1">
      <c r="A12" s="1"/>
      <c r="B12" s="37" t="s">
        <v>60</v>
      </c>
      <c r="C12" s="26">
        <v>0.62</v>
      </c>
      <c r="D12" s="29"/>
      <c r="E12" s="1"/>
      <c r="F12" s="1"/>
      <c r="G12" s="1"/>
      <c r="H12" s="24"/>
      <c r="I12" s="1"/>
      <c r="J12" s="1"/>
      <c r="K12" s="1"/>
      <c r="L12" s="1"/>
      <c r="M12" s="1"/>
      <c r="N12" s="1"/>
      <c r="O12" s="1"/>
      <c r="P12" s="1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</row>
    <row r="13" spans="1:37" ht="15.75" thickTop="1">
      <c r="A13" s="1"/>
      <c r="B13" s="37" t="s">
        <v>61</v>
      </c>
      <c r="C13" s="8">
        <f>+C11*C12</f>
        <v>26750.333999999999</v>
      </c>
      <c r="D13" s="29"/>
      <c r="E13" s="1"/>
      <c r="F13" s="36"/>
      <c r="G13" s="19"/>
      <c r="H13" s="1"/>
      <c r="I13" s="1"/>
      <c r="J13" s="1"/>
      <c r="K13" s="1"/>
      <c r="L13" s="1"/>
      <c r="M13" s="1"/>
      <c r="N13" s="1"/>
      <c r="O13" s="1"/>
      <c r="P13" s="1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</row>
    <row r="14" spans="1:37" ht="15.75" thickBot="1">
      <c r="A14" s="1"/>
      <c r="B14" s="38" t="s">
        <v>62</v>
      </c>
      <c r="C14" s="30">
        <v>59.44</v>
      </c>
      <c r="D14" s="31" t="s">
        <v>63</v>
      </c>
      <c r="E14" s="48" t="s">
        <v>17</v>
      </c>
      <c r="F14" s="37" t="s">
        <v>10</v>
      </c>
      <c r="G14" s="39">
        <f>+C13*C14</f>
        <v>1590039.8529599998</v>
      </c>
      <c r="H14" s="1"/>
      <c r="I14" s="1"/>
      <c r="J14" s="1"/>
      <c r="K14" s="1"/>
      <c r="L14" s="1"/>
      <c r="M14" s="1"/>
      <c r="N14" s="1"/>
      <c r="O14" s="1"/>
      <c r="P14" s="1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</row>
    <row r="15" spans="1:37" ht="16.5" thickTop="1" thickBot="1">
      <c r="A15" s="1"/>
      <c r="B15" s="1"/>
      <c r="C15" s="1"/>
      <c r="D15" s="1"/>
      <c r="E15" s="1"/>
      <c r="F15" s="37"/>
      <c r="G15" s="39"/>
      <c r="H15" s="1"/>
      <c r="I15" s="1"/>
      <c r="J15" s="1"/>
      <c r="K15" s="1"/>
      <c r="L15" s="1"/>
      <c r="M15" s="1"/>
      <c r="N15" s="1"/>
      <c r="O15" s="1"/>
      <c r="P15" s="1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</row>
    <row r="16" spans="1:37" ht="15.75" thickTop="1">
      <c r="A16" s="1"/>
      <c r="B16" s="1"/>
      <c r="C16" s="1"/>
      <c r="D16" s="1"/>
      <c r="E16" s="1"/>
      <c r="F16" s="37"/>
      <c r="G16" s="39"/>
      <c r="H16" s="1"/>
      <c r="I16" s="3">
        <f>+J16*G14</f>
        <v>930173.31398159987</v>
      </c>
      <c r="J16" s="17">
        <v>0.58499999999999996</v>
      </c>
      <c r="K16" s="15" t="s">
        <v>11</v>
      </c>
      <c r="L16" s="19"/>
      <c r="M16" s="1"/>
      <c r="N16" s="1"/>
      <c r="O16" s="1"/>
      <c r="P16" s="1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</row>
    <row r="17" spans="1:42">
      <c r="A17" s="1"/>
      <c r="B17" s="1"/>
      <c r="C17" s="1"/>
      <c r="D17" s="1"/>
      <c r="E17" s="1"/>
      <c r="F17" s="37" t="s">
        <v>45</v>
      </c>
      <c r="G17" s="46">
        <f>G14*(1-0.38)</f>
        <v>985824.70883519982</v>
      </c>
      <c r="H17" s="48" t="s">
        <v>14</v>
      </c>
      <c r="I17" s="2">
        <f>+J17*G14</f>
        <v>31800.797059199998</v>
      </c>
      <c r="J17" s="35">
        <v>0.02</v>
      </c>
      <c r="K17" s="27" t="s">
        <v>12</v>
      </c>
      <c r="L17" s="29"/>
      <c r="M17" s="1"/>
      <c r="N17" s="1"/>
      <c r="O17" s="1"/>
      <c r="P17" s="1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</row>
    <row r="18" spans="1:42" ht="15.75" thickBot="1">
      <c r="A18" s="1"/>
      <c r="B18" s="1"/>
      <c r="C18" s="1"/>
      <c r="D18" s="1"/>
      <c r="E18" s="1"/>
      <c r="F18" s="37"/>
      <c r="G18" s="41"/>
      <c r="H18" s="1"/>
      <c r="I18" s="4">
        <f>+J18*G14</f>
        <v>23850.597794399997</v>
      </c>
      <c r="J18" s="18">
        <v>1.4999999999999999E-2</v>
      </c>
      <c r="K18" s="16" t="s">
        <v>13</v>
      </c>
      <c r="L18" s="20"/>
      <c r="M18" s="1"/>
      <c r="N18" s="1"/>
      <c r="O18" s="1"/>
      <c r="P18" s="1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</row>
    <row r="19" spans="1:42" ht="16.5" thickTop="1" thickBot="1">
      <c r="A19" s="1"/>
      <c r="B19" s="1"/>
      <c r="C19" s="1"/>
      <c r="D19" s="1"/>
      <c r="E19" s="1"/>
      <c r="F19" s="37" t="s">
        <v>46</v>
      </c>
      <c r="G19" s="39">
        <f>G14-G17</f>
        <v>604215.14412479999</v>
      </c>
      <c r="H19" s="1"/>
      <c r="I19" s="1"/>
      <c r="J19" s="1"/>
      <c r="K19" s="1"/>
      <c r="L19" s="1"/>
      <c r="M19" s="1"/>
      <c r="N19" s="1"/>
      <c r="O19" s="1"/>
      <c r="P19" s="1"/>
      <c r="Q19" s="34"/>
      <c r="R19" s="34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</row>
    <row r="20" spans="1:42" ht="15.75" thickTop="1">
      <c r="A20" s="1"/>
      <c r="B20" s="36" t="s">
        <v>26</v>
      </c>
      <c r="C20" s="17">
        <v>6.2E-2</v>
      </c>
      <c r="D20" s="5">
        <f>+C20*G14</f>
        <v>98582.470883519985</v>
      </c>
      <c r="E20" s="1"/>
      <c r="F20" s="37"/>
      <c r="G20" s="39"/>
      <c r="H20" s="1"/>
      <c r="I20" s="1"/>
      <c r="J20" s="1"/>
      <c r="K20" s="1"/>
      <c r="L20" s="1"/>
      <c r="M20" s="1"/>
      <c r="N20" s="1"/>
      <c r="O20" s="1"/>
      <c r="P20" s="1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</row>
    <row r="21" spans="1:42">
      <c r="A21" s="1"/>
      <c r="B21" s="37" t="s">
        <v>15</v>
      </c>
      <c r="C21" s="35">
        <v>6.0000000000000001E-3</v>
      </c>
      <c r="D21" s="6">
        <f>+C21*G14</f>
        <v>9540.2391177599984</v>
      </c>
      <c r="E21" s="1"/>
      <c r="F21" s="37"/>
      <c r="G21" s="39"/>
      <c r="H21" s="1"/>
      <c r="I21" s="1"/>
      <c r="J21" s="1"/>
      <c r="K21" s="1"/>
      <c r="L21" s="1"/>
      <c r="M21" s="1"/>
      <c r="N21" s="1"/>
      <c r="O21" s="1"/>
      <c r="P21" s="1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</row>
    <row r="22" spans="1:42">
      <c r="A22" s="1"/>
      <c r="B22" s="37" t="s">
        <v>16</v>
      </c>
      <c r="C22" s="35">
        <v>5.0000000000000001E-3</v>
      </c>
      <c r="D22" s="6">
        <f>+C22*G14</f>
        <v>7950.1992647999996</v>
      </c>
      <c r="E22" s="48" t="s">
        <v>17</v>
      </c>
      <c r="F22" s="37" t="s">
        <v>47</v>
      </c>
      <c r="G22" s="40">
        <f>G14*SUM(C20:C24)</f>
        <v>178084.46353152001</v>
      </c>
      <c r="H22" s="1"/>
      <c r="I22" s="1"/>
      <c r="J22" s="1"/>
      <c r="K22" s="1"/>
      <c r="L22" s="1"/>
      <c r="M22" s="1"/>
      <c r="N22" s="1"/>
      <c r="O22" s="1"/>
      <c r="P22" s="1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</row>
    <row r="23" spans="1:42">
      <c r="A23" s="1"/>
      <c r="B23" s="37" t="s">
        <v>6</v>
      </c>
      <c r="C23" s="35">
        <v>7.0000000000000001E-3</v>
      </c>
      <c r="D23" s="6">
        <f>+C23*G14</f>
        <v>11130.278970719999</v>
      </c>
      <c r="E23" s="1"/>
      <c r="F23" s="37"/>
      <c r="G23" s="40"/>
      <c r="H23" s="1"/>
      <c r="I23" s="1"/>
      <c r="J23" s="1"/>
      <c r="K23" s="1"/>
      <c r="L23" s="1"/>
      <c r="M23" s="1"/>
      <c r="N23" s="1"/>
      <c r="O23" s="1"/>
      <c r="P23" s="1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</row>
    <row r="24" spans="1:42" ht="15.75" thickBot="1">
      <c r="A24" s="1"/>
      <c r="B24" s="38" t="s">
        <v>0</v>
      </c>
      <c r="C24" s="18">
        <v>3.2000000000000001E-2</v>
      </c>
      <c r="D24" s="7">
        <f>+C24*G14</f>
        <v>50881.275294719992</v>
      </c>
      <c r="E24" s="1"/>
      <c r="F24" s="37"/>
      <c r="G24" s="40"/>
      <c r="H24" s="1"/>
      <c r="I24" s="1"/>
      <c r="J24" s="1"/>
      <c r="K24" s="1"/>
      <c r="L24" s="1"/>
      <c r="M24" s="1"/>
      <c r="N24" s="1"/>
      <c r="O24" s="1"/>
      <c r="P24" s="1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</row>
    <row r="25" spans="1:42" ht="15.75" thickTop="1">
      <c r="A25" s="1"/>
      <c r="B25" s="1"/>
      <c r="C25" s="11"/>
      <c r="D25" s="12"/>
      <c r="E25" s="1"/>
      <c r="F25" s="37"/>
      <c r="G25" s="40"/>
      <c r="H25" s="1"/>
      <c r="I25" s="3">
        <v>60000</v>
      </c>
      <c r="J25" s="15" t="s">
        <v>31</v>
      </c>
      <c r="K25" s="19"/>
      <c r="L25" s="1"/>
      <c r="M25" s="1"/>
      <c r="N25" s="1"/>
      <c r="O25" s="1"/>
      <c r="P25" s="1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</row>
    <row r="26" spans="1:42">
      <c r="A26" s="1"/>
      <c r="B26" s="1"/>
      <c r="C26" s="11"/>
      <c r="D26" s="12"/>
      <c r="E26" s="1"/>
      <c r="F26" s="37"/>
      <c r="G26" s="40"/>
      <c r="H26" s="1"/>
      <c r="I26" s="2">
        <v>133000</v>
      </c>
      <c r="J26" s="27" t="s">
        <v>32</v>
      </c>
      <c r="K26" s="29"/>
      <c r="L26" s="1"/>
      <c r="M26" s="1"/>
      <c r="N26" s="1"/>
      <c r="O26" s="1"/>
      <c r="P26" s="1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</row>
    <row r="27" spans="1:42">
      <c r="A27" s="1"/>
      <c r="B27" s="1"/>
      <c r="C27" s="11"/>
      <c r="D27" s="12"/>
      <c r="E27" s="1"/>
      <c r="F27" s="37"/>
      <c r="G27" s="40"/>
      <c r="H27" s="1"/>
      <c r="I27" s="2">
        <f>+(I26+I25)*0.25</f>
        <v>48250</v>
      </c>
      <c r="J27" s="27" t="s">
        <v>3</v>
      </c>
      <c r="K27" s="29"/>
      <c r="L27" s="1"/>
      <c r="M27" s="1"/>
      <c r="N27" s="1"/>
      <c r="O27" s="1"/>
      <c r="P27" s="1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</row>
    <row r="28" spans="1:42">
      <c r="A28" s="1"/>
      <c r="B28" s="1"/>
      <c r="C28" s="11"/>
      <c r="D28" s="12"/>
      <c r="E28" s="1"/>
      <c r="F28" s="37"/>
      <c r="G28" s="40"/>
      <c r="H28" s="1"/>
      <c r="I28" s="2">
        <f>3500*12</f>
        <v>42000</v>
      </c>
      <c r="J28" s="27" t="s">
        <v>1</v>
      </c>
      <c r="K28" s="29"/>
      <c r="L28" s="1"/>
      <c r="M28" s="1"/>
      <c r="N28" s="1"/>
      <c r="O28" s="1"/>
      <c r="P28" s="1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</row>
    <row r="29" spans="1:42">
      <c r="A29" s="1"/>
      <c r="B29" s="1"/>
      <c r="C29" s="1"/>
      <c r="D29" s="13"/>
      <c r="E29" s="1"/>
      <c r="F29" s="37" t="s">
        <v>48</v>
      </c>
      <c r="G29" s="47">
        <f>SUM(I25:I35)</f>
        <v>378600</v>
      </c>
      <c r="H29" s="48" t="s">
        <v>14</v>
      </c>
      <c r="I29" s="2">
        <f>378600-367250</f>
        <v>11350</v>
      </c>
      <c r="J29" s="27" t="s">
        <v>2</v>
      </c>
      <c r="K29" s="29"/>
      <c r="L29" s="1"/>
      <c r="M29" s="1"/>
      <c r="N29" s="1"/>
      <c r="O29" s="1"/>
      <c r="P29" s="1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</row>
    <row r="30" spans="1:42">
      <c r="A30" s="1"/>
      <c r="B30" s="1"/>
      <c r="C30" s="1"/>
      <c r="D30" s="13"/>
      <c r="E30" s="1"/>
      <c r="F30" s="37"/>
      <c r="G30" s="40"/>
      <c r="H30" s="1"/>
      <c r="I30" s="2">
        <f>90000/5</f>
        <v>18000</v>
      </c>
      <c r="J30" s="27" t="s">
        <v>4</v>
      </c>
      <c r="K30" s="29"/>
      <c r="L30" s="1"/>
      <c r="M30" s="1"/>
      <c r="N30" s="1"/>
      <c r="O30" s="1"/>
      <c r="P30" s="1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</row>
    <row r="31" spans="1:42">
      <c r="A31" s="1"/>
      <c r="B31" s="1"/>
      <c r="C31" s="1"/>
      <c r="D31" s="13"/>
      <c r="E31" s="1"/>
      <c r="F31" s="37"/>
      <c r="G31" s="40"/>
      <c r="H31" s="1"/>
      <c r="I31" s="2">
        <v>10000</v>
      </c>
      <c r="J31" s="27" t="s">
        <v>5</v>
      </c>
      <c r="K31" s="29"/>
      <c r="L31" s="1"/>
      <c r="M31" s="1"/>
      <c r="N31" s="1"/>
      <c r="O31" s="1"/>
      <c r="P31" s="1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</row>
    <row r="32" spans="1:42">
      <c r="A32" s="1"/>
      <c r="B32" s="1"/>
      <c r="C32" s="1"/>
      <c r="D32" s="13"/>
      <c r="E32" s="1"/>
      <c r="F32" s="37"/>
      <c r="G32" s="40"/>
      <c r="H32" s="1"/>
      <c r="I32" s="2">
        <v>8775</v>
      </c>
      <c r="J32" s="27" t="s">
        <v>44</v>
      </c>
      <c r="K32" s="29"/>
      <c r="L32" s="1"/>
      <c r="M32" s="1"/>
      <c r="N32" s="1"/>
      <c r="O32" s="1"/>
      <c r="P32" s="1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</row>
    <row r="33" spans="1:42">
      <c r="A33" s="1"/>
      <c r="B33" s="1"/>
      <c r="C33" s="1"/>
      <c r="D33" s="13"/>
      <c r="E33" s="1"/>
      <c r="F33" s="37"/>
      <c r="G33" s="40"/>
      <c r="H33" s="1"/>
      <c r="I33" s="2">
        <v>0</v>
      </c>
      <c r="J33" s="51" t="s">
        <v>65</v>
      </c>
      <c r="K33" s="29"/>
      <c r="L33" s="1"/>
      <c r="M33" s="1"/>
      <c r="N33" s="1"/>
      <c r="O33" s="1"/>
      <c r="P33" s="1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</row>
    <row r="34" spans="1:42">
      <c r="A34" s="1"/>
      <c r="B34" s="1"/>
      <c r="C34" s="1"/>
      <c r="D34" s="13"/>
      <c r="E34" s="1"/>
      <c r="F34" s="37"/>
      <c r="G34" s="40"/>
      <c r="H34" s="1"/>
      <c r="I34" s="2">
        <v>11225</v>
      </c>
      <c r="J34" s="27" t="s">
        <v>7</v>
      </c>
      <c r="K34" s="29"/>
      <c r="L34" s="1"/>
      <c r="M34" s="1"/>
      <c r="N34" s="1"/>
      <c r="O34" s="1"/>
      <c r="P34" s="1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</row>
    <row r="35" spans="1:42" ht="15.75" thickBot="1">
      <c r="A35" s="1"/>
      <c r="B35" s="1"/>
      <c r="C35" s="1"/>
      <c r="D35" s="13"/>
      <c r="E35" s="1"/>
      <c r="F35" s="37"/>
      <c r="G35" s="41"/>
      <c r="H35" s="1"/>
      <c r="I35" s="4">
        <v>36000</v>
      </c>
      <c r="J35" s="16" t="s">
        <v>8</v>
      </c>
      <c r="K35" s="20"/>
      <c r="L35" s="1"/>
      <c r="M35" s="1"/>
      <c r="N35" s="1"/>
      <c r="O35" s="1"/>
      <c r="P35" s="1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</row>
    <row r="36" spans="1:42" ht="15.75" thickTop="1">
      <c r="A36" s="1"/>
      <c r="B36" s="1"/>
      <c r="C36" s="1"/>
      <c r="D36" s="1"/>
      <c r="E36" s="1"/>
      <c r="F36" s="37" t="s">
        <v>49</v>
      </c>
      <c r="G36" s="46">
        <f>G22+G29</f>
        <v>556684.46353151998</v>
      </c>
      <c r="H36" s="1"/>
      <c r="I36" s="1"/>
      <c r="J36" s="1"/>
      <c r="K36" s="1"/>
      <c r="L36" s="1"/>
      <c r="M36" s="1"/>
      <c r="N36" s="1"/>
      <c r="O36" s="1"/>
      <c r="P36" s="1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</row>
    <row r="37" spans="1:42">
      <c r="A37" s="1"/>
      <c r="B37" s="1"/>
      <c r="C37" s="1"/>
      <c r="D37" s="1"/>
      <c r="E37" s="1"/>
      <c r="F37" s="37"/>
      <c r="G37" s="41"/>
      <c r="H37" s="1"/>
      <c r="I37" s="1"/>
      <c r="J37" s="1"/>
      <c r="K37" s="1"/>
      <c r="L37" s="1"/>
      <c r="M37" s="1"/>
      <c r="N37" s="1"/>
      <c r="O37" s="1"/>
      <c r="P37" s="1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</row>
    <row r="38" spans="1:42" ht="15.75" thickBot="1">
      <c r="A38" s="1"/>
      <c r="B38" s="1"/>
      <c r="C38" s="1"/>
      <c r="D38" s="1"/>
      <c r="E38" s="1"/>
      <c r="F38" s="37" t="s">
        <v>50</v>
      </c>
      <c r="G38" s="42">
        <f>G19-G36</f>
        <v>47530.680593280005</v>
      </c>
      <c r="H38" s="1"/>
      <c r="I38" s="1"/>
      <c r="J38" s="1"/>
      <c r="K38" s="1"/>
      <c r="L38" s="1"/>
      <c r="M38" s="1"/>
      <c r="N38" s="1"/>
      <c r="O38" s="1"/>
      <c r="P38" s="1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</row>
    <row r="39" spans="1:42" ht="15.75" thickTop="1">
      <c r="A39" s="1"/>
      <c r="B39" s="36" t="s">
        <v>18</v>
      </c>
      <c r="C39" s="22">
        <f>+G38</f>
        <v>47530.680593280005</v>
      </c>
      <c r="D39" s="19" t="s">
        <v>19</v>
      </c>
      <c r="E39" s="1"/>
      <c r="F39" s="37"/>
      <c r="G39" s="39"/>
      <c r="H39" s="1"/>
      <c r="I39" s="1"/>
      <c r="J39" s="1"/>
      <c r="K39" s="1"/>
      <c r="L39" s="1"/>
      <c r="M39" s="1"/>
      <c r="N39" s="1"/>
      <c r="O39" s="1"/>
      <c r="P39" s="1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</row>
    <row r="40" spans="1:42" ht="15.75" thickBot="1">
      <c r="A40" s="1"/>
      <c r="B40" s="38" t="s">
        <v>20</v>
      </c>
      <c r="C40" s="9">
        <f>+G14</f>
        <v>1590039.8529599998</v>
      </c>
      <c r="D40" s="20"/>
      <c r="E40" s="48" t="s">
        <v>17</v>
      </c>
      <c r="F40" s="37" t="s">
        <v>51</v>
      </c>
      <c r="G40" s="43">
        <f>G38/G14</f>
        <v>2.9892760552383286E-2</v>
      </c>
      <c r="H40" s="1"/>
      <c r="I40" s="1"/>
      <c r="J40" s="1"/>
      <c r="K40" s="1"/>
      <c r="L40" s="1"/>
      <c r="M40" s="1"/>
      <c r="N40" s="1"/>
      <c r="O40" s="1"/>
      <c r="P40" s="1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</row>
    <row r="41" spans="1:42" ht="16.5" thickTop="1" thickBot="1">
      <c r="A41" s="1"/>
      <c r="B41" s="1"/>
      <c r="C41" s="14"/>
      <c r="D41" s="1"/>
      <c r="E41" s="1"/>
      <c r="F41" s="37"/>
      <c r="G41" s="43"/>
      <c r="H41" s="1"/>
      <c r="I41" s="1"/>
      <c r="J41" s="1"/>
      <c r="K41" s="1"/>
      <c r="L41" s="1"/>
      <c r="M41" s="3">
        <v>98700</v>
      </c>
      <c r="N41" s="15" t="s">
        <v>22</v>
      </c>
      <c r="O41" s="19"/>
      <c r="P41" s="32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</row>
    <row r="42" spans="1:42" ht="18" thickTop="1">
      <c r="A42" s="1"/>
      <c r="B42" s="1"/>
      <c r="C42" s="1"/>
      <c r="D42" s="1"/>
      <c r="E42" s="1"/>
      <c r="F42" s="37"/>
      <c r="G42" s="43"/>
      <c r="H42" s="1"/>
      <c r="I42" s="23">
        <f>+G14</f>
        <v>1590039.8529599998</v>
      </c>
      <c r="J42" s="15" t="s">
        <v>19</v>
      </c>
      <c r="K42" s="19" t="s">
        <v>20</v>
      </c>
      <c r="L42" s="1"/>
      <c r="M42" s="2">
        <v>45200</v>
      </c>
      <c r="N42" s="27" t="s">
        <v>23</v>
      </c>
      <c r="O42" s="29"/>
      <c r="P42" s="1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</row>
    <row r="43" spans="1:42" ht="15.75" thickBot="1">
      <c r="A43" s="1"/>
      <c r="B43" s="1"/>
      <c r="C43" s="1"/>
      <c r="D43" s="1"/>
      <c r="E43" s="1"/>
      <c r="F43" s="37" t="s">
        <v>52</v>
      </c>
      <c r="G43" s="44">
        <f>+I42/I43</f>
        <v>2.3208872470588231</v>
      </c>
      <c r="H43" s="48" t="s">
        <v>14</v>
      </c>
      <c r="I43" s="21">
        <f>SUM(M41:M44)</f>
        <v>685100</v>
      </c>
      <c r="J43" s="16"/>
      <c r="K43" s="20" t="s">
        <v>21</v>
      </c>
      <c r="L43" s="48" t="s">
        <v>14</v>
      </c>
      <c r="M43" s="2">
        <v>451200</v>
      </c>
      <c r="N43" s="27" t="s">
        <v>24</v>
      </c>
      <c r="O43" s="29"/>
      <c r="P43" s="1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</row>
    <row r="44" spans="1:42" ht="16.5" thickTop="1" thickBot="1">
      <c r="A44" s="1"/>
      <c r="B44" s="1"/>
      <c r="C44" s="1"/>
      <c r="D44" s="1"/>
      <c r="E44" s="1"/>
      <c r="F44" s="37"/>
      <c r="G44" s="44"/>
      <c r="H44" s="1"/>
      <c r="I44" s="1"/>
      <c r="J44" s="1"/>
      <c r="K44" s="1"/>
      <c r="L44" s="1"/>
      <c r="M44" s="4">
        <v>90000</v>
      </c>
      <c r="N44" s="16" t="s">
        <v>25</v>
      </c>
      <c r="O44" s="20"/>
      <c r="P44" s="32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</row>
    <row r="45" spans="1:42" ht="18" thickTop="1">
      <c r="A45" s="1"/>
      <c r="B45" s="1"/>
      <c r="C45" s="1"/>
      <c r="D45" s="1"/>
      <c r="E45" s="1"/>
      <c r="F45" s="37"/>
      <c r="G45" s="44"/>
      <c r="H45" s="1"/>
      <c r="I45" s="23">
        <f>+G38</f>
        <v>47530.680593280005</v>
      </c>
      <c r="J45" s="15" t="s">
        <v>19</v>
      </c>
      <c r="K45" s="19" t="s">
        <v>18</v>
      </c>
      <c r="L45" s="1"/>
      <c r="M45" s="1"/>
      <c r="N45" s="1"/>
      <c r="O45" s="1"/>
      <c r="P45" s="1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</row>
    <row r="46" spans="1:42" ht="15.75" thickBot="1">
      <c r="A46" s="1"/>
      <c r="B46" s="1"/>
      <c r="C46" s="1"/>
      <c r="D46" s="1"/>
      <c r="E46" s="1"/>
      <c r="F46" s="38" t="s">
        <v>53</v>
      </c>
      <c r="G46" s="45">
        <f>G38/685100</f>
        <v>6.9377726745409443E-2</v>
      </c>
      <c r="H46" s="48" t="s">
        <v>14</v>
      </c>
      <c r="I46" s="21">
        <f>+I43</f>
        <v>685100</v>
      </c>
      <c r="J46" s="16"/>
      <c r="K46" s="20" t="s">
        <v>21</v>
      </c>
      <c r="L46" s="1"/>
      <c r="M46" s="1"/>
      <c r="N46" s="1"/>
      <c r="O46" s="1"/>
      <c r="P46" s="1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</row>
    <row r="47" spans="1:42" ht="15.75" thickTop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</row>
    <row r="48" spans="1:42" ht="15.75" thickBo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</row>
    <row r="49" spans="1:42" ht="15.75" thickTop="1">
      <c r="A49" s="1"/>
      <c r="B49" s="55" t="s">
        <v>36</v>
      </c>
      <c r="C49" s="56"/>
      <c r="D49" s="57"/>
      <c r="E49" s="1"/>
      <c r="F49" s="1"/>
      <c r="G49" s="1"/>
      <c r="H49" s="58" t="s">
        <v>33</v>
      </c>
      <c r="I49" s="59"/>
      <c r="J49" s="1"/>
      <c r="K49" s="58" t="s">
        <v>37</v>
      </c>
      <c r="L49" s="59"/>
      <c r="M49" s="1"/>
      <c r="N49" s="1"/>
      <c r="O49" s="1"/>
      <c r="P49" s="1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</row>
    <row r="50" spans="1:42">
      <c r="A50" s="1"/>
      <c r="B50" s="37"/>
      <c r="C50" s="27"/>
      <c r="D50" s="29"/>
      <c r="E50" s="1"/>
      <c r="F50" s="1"/>
      <c r="G50" s="1"/>
      <c r="H50" s="37"/>
      <c r="I50" s="29"/>
      <c r="J50" s="1"/>
      <c r="K50" s="37"/>
      <c r="L50" s="29"/>
      <c r="M50" s="1"/>
      <c r="N50" s="1"/>
      <c r="O50" s="1"/>
      <c r="P50" s="1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</row>
    <row r="51" spans="1:42">
      <c r="A51" s="1"/>
      <c r="B51" s="37" t="s">
        <v>27</v>
      </c>
      <c r="C51" s="27"/>
      <c r="D51" s="29"/>
      <c r="E51" s="1"/>
      <c r="F51" s="1"/>
      <c r="G51" s="1"/>
      <c r="H51" s="37" t="s">
        <v>34</v>
      </c>
      <c r="I51" s="6">
        <v>30000</v>
      </c>
      <c r="J51" s="1"/>
      <c r="K51" s="37" t="s">
        <v>39</v>
      </c>
      <c r="L51" s="6">
        <v>15000</v>
      </c>
      <c r="M51" s="1"/>
      <c r="N51" s="1"/>
      <c r="O51" s="1"/>
      <c r="P51" s="1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</row>
    <row r="52" spans="1:42">
      <c r="A52" s="1"/>
      <c r="B52" s="37" t="s">
        <v>29</v>
      </c>
      <c r="C52" s="27"/>
      <c r="D52" s="6">
        <f>4*2080*9</f>
        <v>74880</v>
      </c>
      <c r="E52" s="1"/>
      <c r="F52" s="1"/>
      <c r="G52" s="1"/>
      <c r="H52" s="37" t="s">
        <v>35</v>
      </c>
      <c r="I52" s="49">
        <v>30000</v>
      </c>
      <c r="J52" s="1"/>
      <c r="K52" s="37" t="s">
        <v>38</v>
      </c>
      <c r="L52" s="6">
        <v>25000</v>
      </c>
      <c r="M52" s="1"/>
      <c r="N52" s="1"/>
      <c r="O52" s="1"/>
      <c r="P52" s="1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</row>
    <row r="53" spans="1:42" ht="15.75" thickBot="1">
      <c r="A53" s="1"/>
      <c r="B53" s="37" t="s">
        <v>28</v>
      </c>
      <c r="C53" s="27"/>
      <c r="D53" s="29"/>
      <c r="E53" s="1"/>
      <c r="F53" s="1"/>
      <c r="G53" s="1"/>
      <c r="H53" s="38"/>
      <c r="I53" s="7">
        <v>60000</v>
      </c>
      <c r="J53" s="1"/>
      <c r="K53" s="37" t="s">
        <v>40</v>
      </c>
      <c r="L53" s="6">
        <v>18000</v>
      </c>
      <c r="M53" s="1"/>
      <c r="N53" s="1"/>
      <c r="O53" s="1"/>
      <c r="P53" s="1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</row>
    <row r="54" spans="1:42" ht="15.75" thickTop="1">
      <c r="A54" s="1"/>
      <c r="B54" s="37" t="s">
        <v>30</v>
      </c>
      <c r="C54" s="27"/>
      <c r="D54" s="49">
        <v>23702</v>
      </c>
      <c r="E54" s="1"/>
      <c r="F54" s="1"/>
      <c r="G54" s="1"/>
      <c r="H54" s="1"/>
      <c r="I54" s="1"/>
      <c r="J54" s="1"/>
      <c r="K54" s="37" t="s">
        <v>41</v>
      </c>
      <c r="L54" s="6">
        <v>15000</v>
      </c>
      <c r="M54" s="1"/>
      <c r="N54" s="1"/>
      <c r="O54" s="1"/>
      <c r="P54" s="1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</row>
    <row r="55" spans="1:42" ht="15.75" thickBot="1">
      <c r="A55" s="1"/>
      <c r="B55" s="38"/>
      <c r="C55" s="16"/>
      <c r="D55" s="50">
        <f>+D54+D52</f>
        <v>98582</v>
      </c>
      <c r="E55" s="1"/>
      <c r="F55" s="1"/>
      <c r="G55" s="1"/>
      <c r="H55" s="1"/>
      <c r="I55" s="1"/>
      <c r="J55" s="1"/>
      <c r="K55" s="37" t="s">
        <v>42</v>
      </c>
      <c r="L55" s="6">
        <v>45000</v>
      </c>
      <c r="M55" s="1"/>
      <c r="N55" s="1"/>
      <c r="O55" s="1"/>
      <c r="P55" s="1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</row>
    <row r="56" spans="1:42" ht="15.75" thickTop="1">
      <c r="A56" s="1"/>
      <c r="B56" s="1"/>
      <c r="C56" s="1"/>
      <c r="D56" s="1"/>
      <c r="E56" s="1"/>
      <c r="F56" s="1"/>
      <c r="G56" s="1"/>
      <c r="H56" s="1"/>
      <c r="I56" s="1"/>
      <c r="J56" s="1"/>
      <c r="K56" s="37" t="s">
        <v>43</v>
      </c>
      <c r="L56" s="49">
        <v>15000</v>
      </c>
      <c r="M56" s="1"/>
      <c r="N56" s="1"/>
      <c r="O56" s="1"/>
      <c r="P56" s="1"/>
      <c r="Q56" s="10"/>
      <c r="R56" s="10"/>
      <c r="S56" s="10"/>
      <c r="T56" s="10"/>
      <c r="U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</row>
    <row r="57" spans="1:42" ht="15.75" thickBot="1">
      <c r="A57" s="1"/>
      <c r="B57" s="1"/>
      <c r="C57" s="1"/>
      <c r="D57" s="1"/>
      <c r="E57" s="1"/>
      <c r="F57" s="1"/>
      <c r="G57" s="1"/>
      <c r="H57" s="1"/>
      <c r="I57" s="1"/>
      <c r="J57" s="1"/>
      <c r="K57" s="38"/>
      <c r="L57" s="50">
        <f>SUM(L51:L56)</f>
        <v>133000</v>
      </c>
      <c r="M57" s="1"/>
      <c r="N57" s="1"/>
      <c r="O57" s="1"/>
      <c r="P57" s="1"/>
      <c r="Q57" s="10"/>
      <c r="R57" s="10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</row>
    <row r="58" spans="1:42" ht="15.75" thickTop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</row>
    <row r="59" spans="1:42">
      <c r="A59" s="34"/>
      <c r="B59" s="34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</row>
    <row r="60" spans="1:42">
      <c r="A60" s="34"/>
      <c r="B60" s="34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  <c r="AH60" s="10"/>
      <c r="AI60" s="10"/>
      <c r="AJ60" s="10"/>
      <c r="AK60" s="10"/>
      <c r="AL60" s="10"/>
      <c r="AM60" s="10"/>
      <c r="AN60" s="10"/>
      <c r="AO60" s="10"/>
      <c r="AP60" s="10"/>
    </row>
    <row r="61" spans="1:42">
      <c r="A61" s="34"/>
      <c r="B61" s="34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  <c r="AH61" s="10"/>
      <c r="AI61" s="10"/>
      <c r="AJ61" s="10"/>
      <c r="AK61" s="10"/>
      <c r="AL61" s="10"/>
      <c r="AM61" s="10"/>
      <c r="AN61" s="10"/>
      <c r="AO61" s="10"/>
      <c r="AP61" s="10"/>
    </row>
    <row r="62" spans="1:42">
      <c r="A62" s="34"/>
      <c r="B62" s="34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  <c r="AH62" s="10"/>
      <c r="AI62" s="10"/>
      <c r="AJ62" s="10"/>
      <c r="AK62" s="10"/>
      <c r="AL62" s="10"/>
      <c r="AM62" s="10"/>
      <c r="AN62" s="10"/>
      <c r="AO62" s="10"/>
      <c r="AP62" s="10"/>
    </row>
    <row r="63" spans="1:42">
      <c r="A63" s="34"/>
      <c r="B63" s="34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  <c r="AH63" s="10"/>
      <c r="AI63" s="10"/>
      <c r="AJ63" s="10"/>
      <c r="AK63" s="10"/>
      <c r="AL63" s="10"/>
      <c r="AM63" s="10"/>
      <c r="AN63" s="10"/>
      <c r="AO63" s="10"/>
      <c r="AP63" s="10"/>
    </row>
    <row r="64" spans="1:42">
      <c r="A64" s="34"/>
      <c r="B64" s="34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</row>
    <row r="65" spans="1:42">
      <c r="A65" s="34"/>
      <c r="B65" s="34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</row>
    <row r="66" spans="1:42">
      <c r="A66" s="34"/>
      <c r="B66" s="34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</row>
    <row r="67" spans="1:42">
      <c r="A67" s="34"/>
      <c r="B67" s="34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</row>
    <row r="68" spans="1:42">
      <c r="A68" s="34"/>
      <c r="B68" s="34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</row>
    <row r="69" spans="1:42">
      <c r="A69" s="34"/>
      <c r="B69" s="34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</row>
    <row r="70" spans="1:42">
      <c r="A70" s="34"/>
      <c r="B70" s="34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</row>
    <row r="71" spans="1:42">
      <c r="A71" s="34"/>
      <c r="B71" s="34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</row>
    <row r="72" spans="1:42">
      <c r="A72" s="34"/>
      <c r="B72" s="34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</row>
    <row r="73" spans="1:42">
      <c r="A73" s="34"/>
      <c r="B73" s="34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</row>
    <row r="74" spans="1:42">
      <c r="A74" s="34"/>
      <c r="B74" s="34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</row>
    <row r="75" spans="1:42">
      <c r="A75" s="34"/>
      <c r="B75" s="34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0"/>
      <c r="AP75" s="10"/>
    </row>
    <row r="76" spans="1:42">
      <c r="A76" s="34"/>
      <c r="B76" s="34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</row>
    <row r="77" spans="1:42">
      <c r="A77" s="34"/>
      <c r="B77" s="34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</row>
    <row r="78" spans="1:42">
      <c r="A78" s="34"/>
      <c r="B78" s="34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</row>
    <row r="79" spans="1:42">
      <c r="A79" s="34"/>
      <c r="B79" s="34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</row>
    <row r="80" spans="1:42">
      <c r="A80" s="34"/>
      <c r="B80" s="34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</row>
    <row r="81" spans="1:42">
      <c r="A81" s="34"/>
      <c r="B81" s="34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</row>
    <row r="82" spans="1:42">
      <c r="A82" s="34"/>
      <c r="B82" s="34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</row>
    <row r="83" spans="1:42">
      <c r="A83" s="34"/>
      <c r="B83" s="34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</row>
    <row r="84" spans="1:42">
      <c r="A84" s="34"/>
      <c r="B84" s="34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</row>
    <row r="85" spans="1:42">
      <c r="A85" s="34"/>
      <c r="B85" s="34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</row>
    <row r="86" spans="1:42">
      <c r="A86" s="34"/>
      <c r="B86" s="34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</row>
    <row r="87" spans="1:42">
      <c r="A87" s="34"/>
      <c r="B87" s="34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</row>
    <row r="88" spans="1:42"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</row>
    <row r="89" spans="1:42"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</row>
    <row r="90" spans="1:42"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</row>
    <row r="91" spans="1:42"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</row>
    <row r="92" spans="1:42"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</row>
    <row r="93" spans="1:42"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</row>
    <row r="94" spans="1:42"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</row>
    <row r="95" spans="1:42"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</row>
    <row r="96" spans="1:42"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0"/>
      <c r="AP96" s="10"/>
    </row>
    <row r="97" spans="2:42"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  <c r="AH97" s="10"/>
      <c r="AI97" s="10"/>
      <c r="AJ97" s="10"/>
      <c r="AK97" s="10"/>
      <c r="AL97" s="10"/>
      <c r="AM97" s="10"/>
      <c r="AN97" s="10"/>
      <c r="AO97" s="10"/>
      <c r="AP97" s="10"/>
    </row>
    <row r="98" spans="2:42"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  <c r="AH98" s="10"/>
      <c r="AI98" s="10"/>
      <c r="AJ98" s="10"/>
      <c r="AK98" s="10"/>
      <c r="AL98" s="10"/>
      <c r="AM98" s="10"/>
      <c r="AN98" s="10"/>
      <c r="AO98" s="10"/>
      <c r="AP98" s="10"/>
    </row>
    <row r="99" spans="2:42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</row>
    <row r="100" spans="2:42"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</row>
    <row r="101" spans="2:42"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</row>
    <row r="102" spans="2:42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</row>
    <row r="103" spans="2:42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</row>
    <row r="104" spans="2:42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</row>
    <row r="105" spans="2:42"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  <c r="AH105" s="10"/>
      <c r="AI105" s="10"/>
      <c r="AJ105" s="10"/>
      <c r="AK105" s="10"/>
      <c r="AL105" s="10"/>
      <c r="AM105" s="10"/>
      <c r="AN105" s="10"/>
      <c r="AO105" s="10"/>
      <c r="AP105" s="10"/>
    </row>
    <row r="106" spans="2:42"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  <c r="AH106" s="10"/>
      <c r="AI106" s="10"/>
      <c r="AJ106" s="10"/>
      <c r="AK106" s="10"/>
      <c r="AL106" s="10"/>
      <c r="AM106" s="10"/>
      <c r="AN106" s="10"/>
      <c r="AO106" s="10"/>
      <c r="AP106" s="10"/>
    </row>
    <row r="107" spans="2:42"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  <c r="AH107" s="10"/>
      <c r="AI107" s="10"/>
      <c r="AJ107" s="10"/>
      <c r="AK107" s="10"/>
      <c r="AL107" s="10"/>
      <c r="AM107" s="10"/>
      <c r="AN107" s="10"/>
      <c r="AO107" s="10"/>
      <c r="AP107" s="10"/>
    </row>
    <row r="108" spans="2:42"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  <c r="AH108" s="10"/>
      <c r="AI108" s="10"/>
      <c r="AJ108" s="10"/>
      <c r="AK108" s="10"/>
      <c r="AL108" s="10"/>
      <c r="AM108" s="10"/>
      <c r="AN108" s="10"/>
      <c r="AO108" s="10"/>
      <c r="AP108" s="10"/>
    </row>
    <row r="109" spans="2:42"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  <c r="AH109" s="10"/>
      <c r="AI109" s="10"/>
      <c r="AJ109" s="10"/>
      <c r="AK109" s="10"/>
      <c r="AL109" s="10"/>
      <c r="AM109" s="10"/>
      <c r="AN109" s="10"/>
      <c r="AO109" s="10"/>
      <c r="AP109" s="10"/>
    </row>
    <row r="110" spans="2:42">
      <c r="Q110" s="10"/>
      <c r="R110" s="1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</row>
    <row r="111" spans="2:42"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</row>
    <row r="112" spans="2:42">
      <c r="Q112" s="10"/>
      <c r="R112" s="1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</row>
    <row r="113" spans="17:42"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</row>
    <row r="114" spans="17:42"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</row>
    <row r="115" spans="17:42"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</row>
    <row r="116" spans="17:42"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</row>
    <row r="117" spans="17:42"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</row>
    <row r="118" spans="17:42"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</row>
  </sheetData>
  <mergeCells count="7">
    <mergeCell ref="B49:D49"/>
    <mergeCell ref="H49:I49"/>
    <mergeCell ref="K49:L49"/>
    <mergeCell ref="B2:C2"/>
    <mergeCell ref="B3:C3"/>
    <mergeCell ref="K3:M3"/>
    <mergeCell ref="K7:M7"/>
  </mergeCells>
  <pageMargins left="0.7" right="0.7" top="0.75" bottom="0.75" header="0.3" footer="0.3"/>
  <pageSetup scale="57" orientation="landscape" r:id="rId1"/>
  <headerFooter>
    <oddFooter>&amp;C© 2010 Cengage Learning. All Rights Reserved. May not be scanned, copied or duplicated, or posted to a publicly accessible website, in whole or in part.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baseline phase 2</vt:lpstr>
      <vt:lpstr>Sheet3</vt:lpstr>
      <vt:lpstr>'baseline phase 2'!Print_Area</vt:lpstr>
    </vt:vector>
  </TitlesOfParts>
  <Company>Fort Lewis College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mcgurr_p</dc:creator>
  <cp:lastModifiedBy>mcgurr_p</cp:lastModifiedBy>
  <cp:lastPrinted>2009-06-14T16:50:50Z</cp:lastPrinted>
  <dcterms:created xsi:type="dcterms:W3CDTF">2009-06-02T19:43:43Z</dcterms:created>
  <dcterms:modified xsi:type="dcterms:W3CDTF">2009-09-28T15:01:33Z</dcterms:modified>
</cp:coreProperties>
</file>